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35" windowHeight="12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<sst xmlns="http://schemas.openxmlformats.org/spreadsheetml/2006/main" count="177" uniqueCount="116">
  <si>
    <t>Расчет выпремителя</t>
  </si>
  <si>
    <t>Uон =</t>
  </si>
  <si>
    <t>Iо =</t>
  </si>
  <si>
    <t>Fс =</t>
  </si>
  <si>
    <t>U1 =</t>
  </si>
  <si>
    <t>Pон = Uон * Iо =</t>
  </si>
  <si>
    <t>Дано:</t>
  </si>
  <si>
    <t>Решение :</t>
  </si>
  <si>
    <t>Выбор схемы сглаживающего фильтра</t>
  </si>
  <si>
    <t>В</t>
  </si>
  <si>
    <t>А</t>
  </si>
  <si>
    <t>Гц</t>
  </si>
  <si>
    <t>1 .</t>
  </si>
  <si>
    <t>2.</t>
  </si>
  <si>
    <t>q = Кп.вх / К пн =</t>
  </si>
  <si>
    <t xml:space="preserve"> / </t>
  </si>
  <si>
    <t xml:space="preserve"> = </t>
  </si>
  <si>
    <t>3.</t>
  </si>
  <si>
    <t>Uо = Uон * ( 1+ 0,01 * Кф ) =</t>
  </si>
  <si>
    <t xml:space="preserve"> * </t>
  </si>
  <si>
    <t xml:space="preserve"> * (1 + 0,01 * </t>
  </si>
  <si>
    <t>) =</t>
  </si>
  <si>
    <t>Определение основных параметров и выбор диодов</t>
  </si>
  <si>
    <t>где Кф = 8 ---- 10</t>
  </si>
  <si>
    <t xml:space="preserve">(допустим что Кф = </t>
  </si>
  <si>
    <t>)</t>
  </si>
  <si>
    <t>Iпр.ср = Iо / 2 =</t>
  </si>
  <si>
    <t xml:space="preserve"> / 2 = </t>
  </si>
  <si>
    <t>Uобр.и.п. = 1,5 * Uо = 1,5 *</t>
  </si>
  <si>
    <t xml:space="preserve">Iпр.и.п. = 3,5 * Iо = 3,5 * </t>
  </si>
  <si>
    <t>Д305</t>
  </si>
  <si>
    <t xml:space="preserve">Выбираем диод </t>
  </si>
  <si>
    <t>(приложение 3 учебник Грумбиной стр 355)</t>
  </si>
  <si>
    <t xml:space="preserve">U обр.и.мах = </t>
  </si>
  <si>
    <t xml:space="preserve">I пр. ср. мах = </t>
  </si>
  <si>
    <t xml:space="preserve">U пр.ср. = </t>
  </si>
  <si>
    <t>Электрический расчет выпремителя</t>
  </si>
  <si>
    <t>⁴√</t>
  </si>
  <si>
    <t>*(</t>
  </si>
  <si>
    <t xml:space="preserve">) *  ⁴√ </t>
  </si>
  <si>
    <t xml:space="preserve">)  *  ⁴√ </t>
  </si>
  <si>
    <t xml:space="preserve">(1* </t>
  </si>
  <si>
    <t>) /(</t>
  </si>
  <si>
    <r>
      <t>K</t>
    </r>
    <r>
      <rPr>
        <sz val="8"/>
        <color indexed="8"/>
        <rFont val="Arial"/>
        <family val="2"/>
      </rPr>
      <t>RC</t>
    </r>
    <r>
      <rPr>
        <sz val="11"/>
        <color indexed="8"/>
        <rFont val="Arial"/>
        <family val="2"/>
      </rPr>
      <t xml:space="preserve"> =</t>
    </r>
  </si>
  <si>
    <t>(из таблицы)</t>
  </si>
  <si>
    <t xml:space="preserve">B - магнитная индукция : 1,2 ---- 1,6 Тл ; выбираем </t>
  </si>
  <si>
    <t xml:space="preserve">σ  = 1 </t>
  </si>
  <si>
    <t xml:space="preserve">(σ * Fc * B) / (Uо * Iо) </t>
  </si>
  <si>
    <t xml:space="preserve"> * ( </t>
  </si>
  <si>
    <t xml:space="preserve"> / (</t>
  </si>
  <si>
    <t xml:space="preserve">)) *  ⁴√ </t>
  </si>
  <si>
    <r>
      <t>Rтр.= K</t>
    </r>
    <r>
      <rPr>
        <sz val="8"/>
        <color indexed="8"/>
        <rFont val="Arial"/>
        <family val="2"/>
      </rPr>
      <t>RC</t>
    </r>
    <r>
      <rPr>
        <sz val="11"/>
        <color indexed="8"/>
        <rFont val="Arial"/>
        <family val="2"/>
      </rPr>
      <t xml:space="preserve"> ( Uо /(Iо * Fc * B))* </t>
    </r>
  </si>
  <si>
    <t>Rтр.=</t>
  </si>
  <si>
    <t xml:space="preserve">Rдиф = Uпр.ср. / 3 Iпр.ср = </t>
  </si>
  <si>
    <t>Ом</t>
  </si>
  <si>
    <t>/ 3 *</t>
  </si>
  <si>
    <r>
      <t>L</t>
    </r>
    <r>
      <rPr>
        <sz val="10"/>
        <color indexed="8"/>
        <rFont val="Arial"/>
        <family val="2"/>
      </rPr>
      <t>s</t>
    </r>
    <r>
      <rPr>
        <sz val="11"/>
        <color indexed="8"/>
        <rFont val="Arial"/>
        <family val="2"/>
      </rPr>
      <t xml:space="preserve"> = K</t>
    </r>
    <r>
      <rPr>
        <sz val="8"/>
        <color indexed="8"/>
        <rFont val="Arial"/>
        <family val="2"/>
      </rPr>
      <t>L</t>
    </r>
    <r>
      <rPr>
        <sz val="11"/>
        <color indexed="8"/>
        <rFont val="Arial"/>
        <family val="2"/>
      </rPr>
      <t xml:space="preserve"> * </t>
    </r>
    <r>
      <rPr>
        <sz val="11"/>
        <color indexed="8"/>
        <rFont val="Calibri"/>
        <family val="2"/>
      </rPr>
      <t>σ</t>
    </r>
    <r>
      <rPr>
        <sz val="11"/>
        <color indexed="8"/>
        <rFont val="Arial"/>
        <family val="2"/>
      </rPr>
      <t xml:space="preserve"> * Uo / (Io * Fc * B * ⁴√</t>
    </r>
  </si>
  <si>
    <t>(1*</t>
  </si>
  <si>
    <r>
      <t>L</t>
    </r>
    <r>
      <rPr>
        <sz val="10"/>
        <color indexed="8"/>
        <rFont val="Arial"/>
        <family val="2"/>
      </rPr>
      <t>s</t>
    </r>
    <r>
      <rPr>
        <sz val="11"/>
        <color indexed="8"/>
        <rFont val="Arial"/>
        <family val="2"/>
      </rPr>
      <t xml:space="preserve"> = </t>
    </r>
  </si>
  <si>
    <r>
      <t>K</t>
    </r>
    <r>
      <rPr>
        <sz val="8"/>
        <color indexed="8"/>
        <rFont val="Arial"/>
        <family val="2"/>
      </rPr>
      <t xml:space="preserve">L </t>
    </r>
    <r>
      <rPr>
        <sz val="11"/>
        <color indexed="8"/>
        <rFont val="Arial"/>
        <family val="2"/>
      </rPr>
      <t>= 5,0 * 10</t>
    </r>
    <r>
      <rPr>
        <sz val="8"/>
        <color indexed="8"/>
        <rFont val="Arial"/>
        <family val="2"/>
      </rPr>
      <t>¯</t>
    </r>
    <r>
      <rPr>
        <sz val="11"/>
        <color indexed="8"/>
        <rFont val="Arial"/>
        <family val="2"/>
      </rPr>
      <t>³ =</t>
    </r>
  </si>
  <si>
    <t>2 * 3,14 *</t>
  </si>
  <si>
    <t>2 *</t>
  </si>
  <si>
    <t xml:space="preserve"> +</t>
  </si>
  <si>
    <r>
      <rPr>
        <b/>
        <sz val="11"/>
        <color indexed="8"/>
        <rFont val="Arial"/>
        <family val="2"/>
      </rPr>
      <t>Rо</t>
    </r>
    <r>
      <rPr>
        <sz val="11"/>
        <color indexed="8"/>
        <rFont val="Arial"/>
        <family val="2"/>
      </rPr>
      <t xml:space="preserve"> = 2Rдиф + Rтр =</t>
    </r>
  </si>
  <si>
    <t>m = 2</t>
  </si>
  <si>
    <r>
      <t xml:space="preserve">tg </t>
    </r>
    <r>
      <rPr>
        <sz val="11"/>
        <color indexed="8"/>
        <rFont val="Calibri"/>
        <family val="2"/>
      </rPr>
      <t>ɸ</t>
    </r>
    <r>
      <rPr>
        <sz val="11"/>
        <color indexed="8"/>
        <rFont val="Arial"/>
        <family val="2"/>
      </rPr>
      <t xml:space="preserve"> = 2 * </t>
    </r>
    <r>
      <rPr>
        <sz val="11"/>
        <color indexed="8"/>
        <rFont val="Calibri"/>
        <family val="2"/>
      </rPr>
      <t xml:space="preserve">π * </t>
    </r>
    <r>
      <rPr>
        <sz val="11"/>
        <color indexed="8"/>
        <rFont val="Arial"/>
        <family val="2"/>
      </rPr>
      <t>Fc * L</t>
    </r>
    <r>
      <rPr>
        <sz val="10"/>
        <color indexed="8"/>
        <rFont val="Arial"/>
        <family val="2"/>
      </rPr>
      <t>s</t>
    </r>
    <r>
      <rPr>
        <sz val="11"/>
        <color indexed="8"/>
        <rFont val="Arial"/>
        <family val="2"/>
      </rPr>
      <t xml:space="preserve"> / </t>
    </r>
    <r>
      <rPr>
        <b/>
        <sz val="11"/>
        <color indexed="8"/>
        <rFont val="Arial"/>
        <family val="2"/>
      </rPr>
      <t>R</t>
    </r>
    <r>
      <rPr>
        <b/>
        <sz val="10"/>
        <color indexed="8"/>
        <rFont val="Arial"/>
        <family val="2"/>
      </rPr>
      <t>о</t>
    </r>
    <r>
      <rPr>
        <sz val="11"/>
        <color indexed="8"/>
        <rFont val="Arial"/>
        <family val="2"/>
      </rPr>
      <t xml:space="preserve"> =</t>
    </r>
  </si>
  <si>
    <t xml:space="preserve"> =</t>
  </si>
  <si>
    <t xml:space="preserve">B = </t>
  </si>
  <si>
    <t xml:space="preserve">D = </t>
  </si>
  <si>
    <t xml:space="preserve">F = </t>
  </si>
  <si>
    <t xml:space="preserve">H = </t>
  </si>
  <si>
    <t>(приблезительно)</t>
  </si>
  <si>
    <t>Iпр.и.п. =</t>
  </si>
  <si>
    <t xml:space="preserve">Iпр.и.п. = Iо * F/2 = </t>
  </si>
  <si>
    <t xml:space="preserve"> / 2 =</t>
  </si>
  <si>
    <t>(уточненное)</t>
  </si>
  <si>
    <t>Если Iпр.и.п &gt; Iпр.мах, то нужно выбрать другой диод</t>
  </si>
  <si>
    <t>Проверка</t>
  </si>
  <si>
    <t>Iпр.мах =</t>
  </si>
  <si>
    <t>&lt;</t>
  </si>
  <si>
    <t xml:space="preserve"> =&gt; </t>
  </si>
  <si>
    <t>ᵒ</t>
  </si>
  <si>
    <r>
      <t xml:space="preserve">A = Iо * </t>
    </r>
    <r>
      <rPr>
        <sz val="11"/>
        <color indexed="8"/>
        <rFont val="Calibri"/>
        <family val="2"/>
      </rPr>
      <t xml:space="preserve">π </t>
    </r>
    <r>
      <rPr>
        <sz val="11"/>
        <color indexed="8"/>
        <rFont val="Arial"/>
        <family val="2"/>
      </rPr>
      <t>* Rо</t>
    </r>
    <r>
      <rPr>
        <sz val="10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/ m * Uо =</t>
    </r>
  </si>
  <si>
    <t xml:space="preserve">  *  ⁴√ </t>
  </si>
  <si>
    <t>ɸ =</t>
  </si>
  <si>
    <t>при помощи графиков 12,3 - 12,6 (учебник Грумбиной стр.323-325) найти B, D, F, H</t>
  </si>
  <si>
    <r>
      <t>Co = 100 H / Kп.вх.</t>
    </r>
    <r>
      <rPr>
        <sz val="8"/>
        <color indexed="8"/>
        <rFont val="Arial"/>
        <family val="2"/>
      </rPr>
      <t xml:space="preserve">% </t>
    </r>
    <r>
      <rPr>
        <sz val="11"/>
        <color indexed="8"/>
        <rFont val="Arial"/>
        <family val="2"/>
      </rPr>
      <t>* Rо * Fc =</t>
    </r>
  </si>
  <si>
    <t>100 *</t>
  </si>
  <si>
    <t xml:space="preserve"> *</t>
  </si>
  <si>
    <t>Принимаем ближайшее стандартное значение из ряда Е24</t>
  </si>
  <si>
    <t>Co =</t>
  </si>
  <si>
    <t>мкФ</t>
  </si>
  <si>
    <t>Кп.вх= 5 ÷ 15 , выбираем Кп =</t>
  </si>
  <si>
    <r>
      <t>Кп.вх.</t>
    </r>
    <r>
      <rPr>
        <sz val="8"/>
        <color indexed="8"/>
        <rFont val="Arial"/>
        <family val="2"/>
      </rPr>
      <t>%</t>
    </r>
    <r>
      <rPr>
        <sz val="11"/>
        <color indexed="8"/>
        <rFont val="Arial"/>
        <family val="2"/>
      </rPr>
      <t xml:space="preserve">= 100 * H / Rо * Cо * Fc = 100 * </t>
    </r>
  </si>
  <si>
    <t>Кп.ф.=</t>
  </si>
  <si>
    <r>
      <t>q = Kп.вх.</t>
    </r>
    <r>
      <rPr>
        <sz val="8"/>
        <color indexed="8"/>
        <rFont val="Arial"/>
        <family val="2"/>
      </rPr>
      <t>%</t>
    </r>
    <r>
      <rPr>
        <sz val="11"/>
        <color indexed="8"/>
        <rFont val="Arial"/>
        <family val="2"/>
      </rPr>
      <t xml:space="preserve"> / Kп.ф.</t>
    </r>
    <r>
      <rPr>
        <sz val="8"/>
        <color indexed="8"/>
        <rFont val="Arial"/>
        <family val="2"/>
      </rPr>
      <t>%</t>
    </r>
    <r>
      <rPr>
        <sz val="11"/>
        <color indexed="8"/>
        <rFont val="Arial"/>
        <family val="2"/>
      </rPr>
      <t xml:space="preserve"> =</t>
    </r>
  </si>
  <si>
    <t>LC = 10 * (q + 1) / m² = 10 * (</t>
  </si>
  <si>
    <t xml:space="preserve"> +1) / 2² =</t>
  </si>
  <si>
    <t>Гн * мкФ</t>
  </si>
  <si>
    <t xml:space="preserve">L = LC/Cо = </t>
  </si>
  <si>
    <t>Гн</t>
  </si>
  <si>
    <t>Проверочный расчёт</t>
  </si>
  <si>
    <t>Δ Uон = Uон(ф) - Uо =</t>
  </si>
  <si>
    <t xml:space="preserve"> - </t>
  </si>
  <si>
    <r>
      <rPr>
        <sz val="11"/>
        <color indexed="8"/>
        <rFont val="Calibri"/>
        <family val="2"/>
      </rPr>
      <t>δ</t>
    </r>
    <r>
      <rPr>
        <sz val="11"/>
        <color indexed="8"/>
        <rFont val="Arial"/>
        <family val="2"/>
      </rPr>
      <t xml:space="preserve"> = (Δ Uон / Uон(ф)) * 100 % = (</t>
    </r>
  </si>
  <si>
    <t>) * 100 % =</t>
  </si>
  <si>
    <t xml:space="preserve">По приложению 5 (учебник Грумбиной стр. 358) унифицированный дроссель </t>
  </si>
  <si>
    <t>L =</t>
  </si>
  <si>
    <t>I =</t>
  </si>
  <si>
    <r>
      <t>R</t>
    </r>
    <r>
      <rPr>
        <sz val="8"/>
        <color indexed="8"/>
        <rFont val="Arial"/>
        <family val="2"/>
      </rPr>
      <t>L</t>
    </r>
    <r>
      <rPr>
        <sz val="11"/>
        <color indexed="8"/>
        <rFont val="Arial"/>
        <family val="2"/>
      </rPr>
      <t xml:space="preserve"> =</t>
    </r>
  </si>
  <si>
    <r>
      <t>Uон(ф) = Uо * R</t>
    </r>
    <r>
      <rPr>
        <sz val="8"/>
        <color indexed="8"/>
        <rFont val="Arial"/>
        <family val="2"/>
      </rPr>
      <t>L</t>
    </r>
    <r>
      <rPr>
        <sz val="11"/>
        <color indexed="8"/>
        <rFont val="Arial"/>
        <family val="2"/>
      </rPr>
      <t xml:space="preserve"> * Iо =</t>
    </r>
  </si>
  <si>
    <t>Д43</t>
  </si>
  <si>
    <r>
      <t xml:space="preserve">если δ </t>
    </r>
    <r>
      <rPr>
        <sz val="11"/>
        <color indexed="8"/>
        <rFont val="Calibri"/>
        <family val="2"/>
      </rPr>
      <t>≤</t>
    </r>
    <r>
      <rPr>
        <sz val="11"/>
        <color indexed="8"/>
        <rFont val="Arial"/>
        <family val="2"/>
      </rPr>
      <t xml:space="preserve"> 10 %, то расчет произведен верно</t>
    </r>
  </si>
  <si>
    <t>%</t>
  </si>
  <si>
    <t>подставлять значения из таблиц, приложений</t>
  </si>
  <si>
    <t>автоматическое решение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</si>
</sst>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i/>
      <sz val="22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2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1" fillId="0" borderId="11" xfId="0" applyFont="1" applyBorder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4" borderId="0" xfId="0" applyFont="1" applyFill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42" fillId="35" borderId="0" xfId="0" applyFont="1" applyFill="1" applyAlignment="1">
      <alignment horizontal="left" vertical="center"/>
    </xf>
    <xf numFmtId="0" fontId="41" fillId="2" borderId="0" xfId="0" applyFont="1" applyFill="1" applyAlignment="1">
      <alignment horizontal="center" vertical="center"/>
    </xf>
    <xf numFmtId="0" fontId="42" fillId="35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34" borderId="0" xfId="0" applyFont="1" applyFill="1" applyAlignment="1">
      <alignment horizontal="left" vertical="center"/>
    </xf>
    <xf numFmtId="0" fontId="41" fillId="33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43" fillId="35" borderId="12" xfId="0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2</xdr:row>
      <xdr:rowOff>85725</xdr:rowOff>
    </xdr:from>
    <xdr:to>
      <xdr:col>32</xdr:col>
      <xdr:colOff>190500</xdr:colOff>
      <xdr:row>11</xdr:row>
      <xdr:rowOff>9525</xdr:rowOff>
    </xdr:to>
    <xdr:pic>
      <xdr:nvPicPr>
        <xdr:cNvPr id="1" name="Рисунок 1" descr="IM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47675"/>
          <a:ext cx="46005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94"/>
  <sheetViews>
    <sheetView tabSelected="1" zoomScalePageLayoutView="0" workbookViewId="0" topLeftCell="A1">
      <selection activeCell="B1" sqref="B1:AE2"/>
    </sheetView>
  </sheetViews>
  <sheetFormatPr defaultColWidth="3.140625" defaultRowHeight="15"/>
  <cols>
    <col min="1" max="16384" width="3.140625" style="1" customWidth="1"/>
  </cols>
  <sheetData>
    <row r="1" spans="2:31" ht="14.2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2:38" ht="14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I2" s="17"/>
      <c r="AJ2" s="17"/>
      <c r="AK2" s="17"/>
      <c r="AL2" s="17"/>
    </row>
    <row r="4" spans="2:10" ht="14.25">
      <c r="B4" s="22" t="s">
        <v>6</v>
      </c>
      <c r="C4" s="23"/>
      <c r="D4" s="23"/>
      <c r="E4" s="23"/>
      <c r="F4" s="23"/>
      <c r="G4" s="23"/>
      <c r="H4" s="23"/>
      <c r="I4" s="23"/>
      <c r="J4" s="24"/>
    </row>
    <row r="5" spans="2:9" ht="14.25">
      <c r="B5" s="3"/>
      <c r="C5" s="3"/>
      <c r="D5" s="3"/>
      <c r="E5" s="21" t="s">
        <v>4</v>
      </c>
      <c r="F5" s="21"/>
      <c r="G5" s="33">
        <v>220</v>
      </c>
      <c r="H5" s="33"/>
      <c r="I5" s="4" t="s">
        <v>9</v>
      </c>
    </row>
    <row r="6" spans="2:9" ht="14.25">
      <c r="B6" s="3"/>
      <c r="C6" s="3"/>
      <c r="D6" s="3"/>
      <c r="E6" s="21" t="s">
        <v>2</v>
      </c>
      <c r="F6" s="21"/>
      <c r="G6" s="33">
        <v>0.6</v>
      </c>
      <c r="H6" s="33"/>
      <c r="I6" s="4" t="s">
        <v>10</v>
      </c>
    </row>
    <row r="7" spans="2:25" ht="15" customHeight="1">
      <c r="B7" s="3"/>
      <c r="C7" s="3"/>
      <c r="D7" s="21" t="s">
        <v>94</v>
      </c>
      <c r="E7" s="21"/>
      <c r="F7" s="21"/>
      <c r="G7" s="33">
        <v>1</v>
      </c>
      <c r="H7" s="33"/>
      <c r="I7" s="4"/>
      <c r="U7" s="12"/>
      <c r="V7" s="12"/>
      <c r="W7" s="12"/>
      <c r="X7" s="12"/>
      <c r="Y7" s="12"/>
    </row>
    <row r="8" spans="2:9" ht="14.25">
      <c r="B8" s="3"/>
      <c r="C8" s="3"/>
      <c r="D8" s="3"/>
      <c r="E8" s="21" t="s">
        <v>3</v>
      </c>
      <c r="F8" s="21"/>
      <c r="G8" s="33">
        <v>50</v>
      </c>
      <c r="H8" s="33"/>
      <c r="I8" s="4" t="s">
        <v>11</v>
      </c>
    </row>
    <row r="9" spans="2:9" ht="14.25">
      <c r="B9" s="3"/>
      <c r="C9" s="3"/>
      <c r="D9" s="3"/>
      <c r="E9" s="21" t="s">
        <v>1</v>
      </c>
      <c r="F9" s="21"/>
      <c r="G9" s="33">
        <v>17</v>
      </c>
      <c r="H9" s="33"/>
      <c r="I9" s="4" t="s">
        <v>9</v>
      </c>
    </row>
    <row r="10" spans="2:9" ht="14.25">
      <c r="B10" s="21" t="s">
        <v>5</v>
      </c>
      <c r="C10" s="21"/>
      <c r="D10" s="21"/>
      <c r="E10" s="21"/>
      <c r="F10" s="21"/>
      <c r="G10" s="33">
        <f>G5*G6</f>
        <v>132</v>
      </c>
      <c r="H10" s="33"/>
      <c r="I10" s="4"/>
    </row>
    <row r="12" spans="2:10" ht="14.25">
      <c r="B12" s="22" t="s">
        <v>7</v>
      </c>
      <c r="C12" s="23"/>
      <c r="D12" s="23"/>
      <c r="E12" s="23"/>
      <c r="F12" s="23"/>
      <c r="G12" s="23"/>
      <c r="H12" s="23"/>
      <c r="I12" s="23"/>
      <c r="J12" s="24"/>
    </row>
    <row r="13" spans="2:15" ht="15">
      <c r="B13" s="34" t="s">
        <v>8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2:14" ht="14.25">
      <c r="B14" s="1" t="s">
        <v>12</v>
      </c>
      <c r="C14" s="17" t="s">
        <v>92</v>
      </c>
      <c r="D14" s="17"/>
      <c r="E14" s="17"/>
      <c r="F14" s="17"/>
      <c r="G14" s="17"/>
      <c r="H14" s="17"/>
      <c r="I14" s="17"/>
      <c r="J14" s="17"/>
      <c r="K14" s="17"/>
      <c r="L14" s="17"/>
      <c r="M14" s="20">
        <v>10</v>
      </c>
      <c r="N14" s="20"/>
    </row>
    <row r="15" spans="2:16" ht="14.25">
      <c r="B15" s="1" t="s">
        <v>13</v>
      </c>
      <c r="C15" s="17" t="s">
        <v>14</v>
      </c>
      <c r="D15" s="17"/>
      <c r="E15" s="17"/>
      <c r="F15" s="17"/>
      <c r="G15" s="17"/>
      <c r="H15" s="17"/>
      <c r="I15" s="18">
        <f>M14</f>
        <v>10</v>
      </c>
      <c r="J15" s="18"/>
      <c r="K15" s="4" t="s">
        <v>15</v>
      </c>
      <c r="L15" s="18">
        <f>G7</f>
        <v>1</v>
      </c>
      <c r="M15" s="18"/>
      <c r="N15" s="4" t="s">
        <v>16</v>
      </c>
      <c r="O15" s="19">
        <f>I15/L15</f>
        <v>10</v>
      </c>
      <c r="P15" s="19"/>
    </row>
    <row r="16" spans="2:22" ht="14.25">
      <c r="B16" s="1" t="s">
        <v>17</v>
      </c>
      <c r="C16" s="18" t="s">
        <v>18</v>
      </c>
      <c r="D16" s="18"/>
      <c r="E16" s="18"/>
      <c r="F16" s="18"/>
      <c r="G16" s="18"/>
      <c r="H16" s="18"/>
      <c r="I16" s="18"/>
      <c r="J16" s="18"/>
      <c r="K16" s="18"/>
      <c r="L16" s="18">
        <f>G9</f>
        <v>17</v>
      </c>
      <c r="M16" s="18"/>
      <c r="N16" s="18" t="s">
        <v>20</v>
      </c>
      <c r="O16" s="18"/>
      <c r="P16" s="18"/>
      <c r="Q16" s="18"/>
      <c r="R16" s="18">
        <f>N17</f>
        <v>8</v>
      </c>
      <c r="S16" s="18"/>
      <c r="T16" s="1" t="s">
        <v>21</v>
      </c>
      <c r="U16" s="19">
        <f>L16*(1+0.01*R16)</f>
        <v>18.36</v>
      </c>
      <c r="V16" s="19"/>
    </row>
    <row r="17" spans="2:16" ht="14.25">
      <c r="B17" s="1" t="s">
        <v>23</v>
      </c>
      <c r="H17" s="1" t="s">
        <v>24</v>
      </c>
      <c r="N17" s="20">
        <v>8</v>
      </c>
      <c r="O17" s="20"/>
      <c r="P17" s="1" t="s">
        <v>25</v>
      </c>
    </row>
    <row r="19" spans="2:20" ht="15">
      <c r="B19" s="32" t="s">
        <v>22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2:12" ht="14.25">
      <c r="B20" s="17" t="s">
        <v>26</v>
      </c>
      <c r="C20" s="17"/>
      <c r="D20" s="17"/>
      <c r="E20" s="17"/>
      <c r="F20" s="17"/>
      <c r="G20" s="17">
        <f>G6</f>
        <v>0.6</v>
      </c>
      <c r="H20" s="17"/>
      <c r="I20" s="17" t="s">
        <v>27</v>
      </c>
      <c r="J20" s="17"/>
      <c r="K20" s="19">
        <f>G20/2</f>
        <v>0.3</v>
      </c>
      <c r="L20" s="19"/>
    </row>
    <row r="21" spans="2:14" ht="14.25">
      <c r="B21" s="17" t="s">
        <v>28</v>
      </c>
      <c r="C21" s="17"/>
      <c r="D21" s="17"/>
      <c r="E21" s="17"/>
      <c r="F21" s="17"/>
      <c r="G21" s="17"/>
      <c r="H21" s="17"/>
      <c r="I21" s="17"/>
      <c r="J21" s="18">
        <f>U16</f>
        <v>18.36</v>
      </c>
      <c r="K21" s="18"/>
      <c r="L21" s="1" t="s">
        <v>16</v>
      </c>
      <c r="M21" s="19">
        <f>1.5*J21</f>
        <v>27.54</v>
      </c>
      <c r="N21" s="19"/>
    </row>
    <row r="22" spans="2:52" ht="14.25">
      <c r="B22" s="17" t="s">
        <v>29</v>
      </c>
      <c r="C22" s="17"/>
      <c r="D22" s="17"/>
      <c r="E22" s="17"/>
      <c r="F22" s="17"/>
      <c r="G22" s="17"/>
      <c r="H22" s="17"/>
      <c r="I22" s="18">
        <f>G6</f>
        <v>0.6</v>
      </c>
      <c r="J22" s="18"/>
      <c r="K22" s="1" t="s">
        <v>16</v>
      </c>
      <c r="L22" s="19">
        <f>3.5*I22</f>
        <v>2.1</v>
      </c>
      <c r="M22" s="19"/>
      <c r="O22" s="18" t="s">
        <v>71</v>
      </c>
      <c r="P22" s="18"/>
      <c r="Q22" s="18"/>
      <c r="R22" s="18"/>
      <c r="S22" s="18"/>
      <c r="T22" s="18"/>
      <c r="AS22" s="9"/>
      <c r="AT22" s="9"/>
      <c r="AU22" s="9"/>
      <c r="AV22" s="9"/>
      <c r="AW22" s="9"/>
      <c r="AX22" s="9"/>
      <c r="AY22" s="9"/>
      <c r="AZ22" s="9"/>
    </row>
    <row r="23" spans="45:52" ht="14.25">
      <c r="AS23" s="9"/>
      <c r="AT23" s="9"/>
      <c r="AU23" s="9"/>
      <c r="AV23" s="9"/>
      <c r="AW23" s="9"/>
      <c r="AX23" s="9"/>
      <c r="AY23" s="9"/>
      <c r="AZ23" s="9"/>
    </row>
    <row r="24" spans="2:25" ht="14.25">
      <c r="B24" s="17" t="s">
        <v>31</v>
      </c>
      <c r="C24" s="17"/>
      <c r="D24" s="17"/>
      <c r="E24" s="17"/>
      <c r="F24" s="17"/>
      <c r="G24" s="17"/>
      <c r="H24" s="20" t="s">
        <v>30</v>
      </c>
      <c r="I24" s="20"/>
      <c r="J24" s="20"/>
      <c r="L24" s="18" t="s">
        <v>32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6" spans="2:9" ht="14.25">
      <c r="B26" s="21" t="s">
        <v>34</v>
      </c>
      <c r="C26" s="21"/>
      <c r="D26" s="21"/>
      <c r="E26" s="21"/>
      <c r="F26" s="21"/>
      <c r="G26" s="20">
        <v>10</v>
      </c>
      <c r="H26" s="20"/>
      <c r="I26" s="1" t="s">
        <v>10</v>
      </c>
    </row>
    <row r="27" spans="2:9" ht="14.25">
      <c r="B27" s="21" t="s">
        <v>33</v>
      </c>
      <c r="C27" s="21"/>
      <c r="D27" s="21"/>
      <c r="E27" s="21"/>
      <c r="F27" s="21"/>
      <c r="G27" s="20">
        <v>50</v>
      </c>
      <c r="H27" s="20"/>
      <c r="I27" s="1" t="s">
        <v>9</v>
      </c>
    </row>
    <row r="28" spans="2:9" ht="14.25">
      <c r="B28" s="21" t="s">
        <v>35</v>
      </c>
      <c r="C28" s="21"/>
      <c r="D28" s="21"/>
      <c r="E28" s="21"/>
      <c r="F28" s="21"/>
      <c r="G28" s="20">
        <v>0.35</v>
      </c>
      <c r="H28" s="20"/>
      <c r="I28" s="1" t="s">
        <v>9</v>
      </c>
    </row>
    <row r="30" spans="2:15" ht="15">
      <c r="B30" s="32" t="s">
        <v>36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7"/>
    </row>
    <row r="31" spans="12:33" ht="14.25">
      <c r="L31" s="11"/>
      <c r="M31" s="11"/>
      <c r="N31" s="11"/>
      <c r="O31" s="11"/>
      <c r="P31" s="11"/>
      <c r="Q31" s="11"/>
      <c r="R31" s="11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2:33" ht="14.25">
      <c r="B32" s="17" t="s">
        <v>51</v>
      </c>
      <c r="C32" s="17"/>
      <c r="D32" s="17"/>
      <c r="E32" s="17"/>
      <c r="F32" s="17"/>
      <c r="G32" s="17"/>
      <c r="H32" s="17"/>
      <c r="I32" s="17"/>
      <c r="J32" s="17"/>
      <c r="K32" s="1" t="s">
        <v>37</v>
      </c>
      <c r="L32" s="31" t="s">
        <v>47</v>
      </c>
      <c r="M32" s="31"/>
      <c r="N32" s="31"/>
      <c r="O32" s="31"/>
      <c r="P32" s="31"/>
      <c r="Q32" s="31"/>
      <c r="R32" s="3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9"/>
      <c r="AG32" s="9"/>
    </row>
    <row r="33" spans="2:57" ht="14.25">
      <c r="B33" s="18" t="s">
        <v>52</v>
      </c>
      <c r="C33" s="18"/>
      <c r="D33" s="31">
        <f>D36</f>
        <v>3.5</v>
      </c>
      <c r="E33" s="31"/>
      <c r="F33" s="1" t="s">
        <v>38</v>
      </c>
      <c r="G33" s="18">
        <f>U16</f>
        <v>18.36</v>
      </c>
      <c r="H33" s="18"/>
      <c r="I33" s="1" t="s">
        <v>49</v>
      </c>
      <c r="J33" s="18">
        <f>G6</f>
        <v>0.6</v>
      </c>
      <c r="K33" s="18"/>
      <c r="L33" s="1" t="s">
        <v>19</v>
      </c>
      <c r="M33" s="18">
        <f>G8</f>
        <v>50</v>
      </c>
      <c r="N33" s="18"/>
      <c r="O33" s="1" t="s">
        <v>19</v>
      </c>
      <c r="P33" s="18">
        <f>R37</f>
        <v>1.4</v>
      </c>
      <c r="Q33" s="18"/>
      <c r="R33" s="18" t="s">
        <v>50</v>
      </c>
      <c r="S33" s="18"/>
      <c r="T33" s="4" t="s">
        <v>41</v>
      </c>
      <c r="U33" s="18">
        <f>G8</f>
        <v>50</v>
      </c>
      <c r="V33" s="18"/>
      <c r="W33" s="1" t="s">
        <v>19</v>
      </c>
      <c r="X33" s="18">
        <f>R37</f>
        <v>1.4</v>
      </c>
      <c r="Y33" s="18"/>
      <c r="Z33" s="1" t="s">
        <v>42</v>
      </c>
      <c r="AA33" s="18">
        <f>U16</f>
        <v>18.36</v>
      </c>
      <c r="AB33" s="18"/>
      <c r="AC33" s="1" t="s">
        <v>19</v>
      </c>
      <c r="AD33" s="18">
        <f>G6</f>
        <v>0.6</v>
      </c>
      <c r="AE33" s="18"/>
      <c r="AF33" s="1" t="s">
        <v>25</v>
      </c>
      <c r="AG33" s="9"/>
      <c r="AH33" s="9"/>
      <c r="AI33" s="9"/>
      <c r="AJ33" s="9"/>
      <c r="AK33" s="9"/>
      <c r="AL33" s="9"/>
      <c r="AM33" s="9"/>
      <c r="AN33" s="9"/>
      <c r="AO33" s="9"/>
      <c r="AP33" s="10"/>
      <c r="AQ33" s="10"/>
      <c r="AR33" s="10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</row>
    <row r="34" spans="2:18" ht="14.25">
      <c r="B34" s="18" t="s">
        <v>52</v>
      </c>
      <c r="C34" s="18"/>
      <c r="D34" s="18">
        <f>D33</f>
        <v>3.5</v>
      </c>
      <c r="E34" s="18"/>
      <c r="F34" s="1" t="s">
        <v>48</v>
      </c>
      <c r="G34" s="18">
        <f>G33/(J33*M33*P33)</f>
        <v>0.4371428571428571</v>
      </c>
      <c r="H34" s="18"/>
      <c r="I34" s="18" t="s">
        <v>40</v>
      </c>
      <c r="J34" s="18"/>
      <c r="K34" s="29">
        <f>(U33*X33)/(AA33*AD33)</f>
        <v>6.35439360929557</v>
      </c>
      <c r="L34" s="29"/>
      <c r="M34" s="1" t="s">
        <v>16</v>
      </c>
      <c r="N34" s="19">
        <f>D34*G34*(SQRT(SQRT(K34)))</f>
        <v>2.429181466534999</v>
      </c>
      <c r="O34" s="19"/>
      <c r="P34" s="19"/>
      <c r="Q34" s="18" t="s">
        <v>54</v>
      </c>
      <c r="R34" s="18"/>
    </row>
    <row r="36" spans="2:6" ht="14.25">
      <c r="B36" s="18" t="s">
        <v>43</v>
      </c>
      <c r="C36" s="18"/>
      <c r="D36" s="18">
        <v>3.5</v>
      </c>
      <c r="E36" s="18"/>
      <c r="F36" s="1" t="s">
        <v>44</v>
      </c>
    </row>
    <row r="37" spans="2:19" ht="14.25">
      <c r="B37" s="1" t="s">
        <v>45</v>
      </c>
      <c r="R37" s="20">
        <v>1.4</v>
      </c>
      <c r="S37" s="20"/>
    </row>
    <row r="38" spans="2:5" ht="14.25">
      <c r="B38" s="18" t="s">
        <v>46</v>
      </c>
      <c r="C38" s="18"/>
      <c r="D38" s="6"/>
      <c r="E38" s="6"/>
    </row>
    <row r="40" spans="2:21" ht="14.25">
      <c r="B40" s="18" t="s">
        <v>53</v>
      </c>
      <c r="C40" s="18"/>
      <c r="D40" s="18"/>
      <c r="E40" s="18"/>
      <c r="F40" s="18"/>
      <c r="G40" s="18"/>
      <c r="H40" s="18"/>
      <c r="I40" s="18"/>
      <c r="J40" s="18"/>
      <c r="K40" s="18">
        <f>G28</f>
        <v>0.35</v>
      </c>
      <c r="L40" s="18"/>
      <c r="M40" s="18" t="s">
        <v>55</v>
      </c>
      <c r="N40" s="18"/>
      <c r="O40" s="18">
        <f>K20</f>
        <v>0.3</v>
      </c>
      <c r="P40" s="18"/>
      <c r="Q40" s="1" t="s">
        <v>16</v>
      </c>
      <c r="R40" s="19">
        <f>K40/(3*O40)</f>
        <v>0.3888888888888889</v>
      </c>
      <c r="S40" s="19"/>
      <c r="T40" s="18" t="s">
        <v>54</v>
      </c>
      <c r="U40" s="18"/>
    </row>
    <row r="42" spans="2:34" ht="15">
      <c r="B42" s="18" t="s">
        <v>56</v>
      </c>
      <c r="C42" s="18"/>
      <c r="D42" s="18"/>
      <c r="E42" s="18"/>
      <c r="F42" s="18"/>
      <c r="G42" s="18"/>
      <c r="H42" s="18"/>
      <c r="I42" s="18"/>
      <c r="J42" s="18"/>
      <c r="K42" s="18"/>
      <c r="L42" s="29" t="s">
        <v>47</v>
      </c>
      <c r="M42" s="29"/>
      <c r="N42" s="29"/>
      <c r="O42" s="29"/>
      <c r="P42" s="29"/>
      <c r="Q42" s="29"/>
      <c r="R42" s="2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2:36" ht="14.25">
      <c r="B43" s="18" t="s">
        <v>58</v>
      </c>
      <c r="C43" s="18"/>
      <c r="D43" s="18">
        <f>G46</f>
        <v>0.005</v>
      </c>
      <c r="E43" s="18"/>
      <c r="F43" s="18"/>
      <c r="G43" s="1" t="s">
        <v>19</v>
      </c>
      <c r="H43" s="18">
        <v>1</v>
      </c>
      <c r="I43" s="18"/>
      <c r="J43" s="1" t="s">
        <v>19</v>
      </c>
      <c r="K43" s="18">
        <f>U16</f>
        <v>18.36</v>
      </c>
      <c r="L43" s="18"/>
      <c r="M43" s="1" t="s">
        <v>49</v>
      </c>
      <c r="N43" s="18">
        <f>G6</f>
        <v>0.6</v>
      </c>
      <c r="O43" s="18"/>
      <c r="P43" s="1" t="s">
        <v>19</v>
      </c>
      <c r="Q43" s="18">
        <f>G8</f>
        <v>50</v>
      </c>
      <c r="R43" s="18"/>
      <c r="S43" s="1" t="s">
        <v>19</v>
      </c>
      <c r="T43" s="18">
        <f>R37</f>
        <v>1.4</v>
      </c>
      <c r="U43" s="18"/>
      <c r="V43" s="18" t="s">
        <v>39</v>
      </c>
      <c r="W43" s="18"/>
      <c r="X43" s="8" t="s">
        <v>57</v>
      </c>
      <c r="Y43" s="29">
        <f>G8</f>
        <v>50</v>
      </c>
      <c r="Z43" s="29"/>
      <c r="AA43" s="8" t="s">
        <v>19</v>
      </c>
      <c r="AB43" s="29">
        <f>R37</f>
        <v>1.4</v>
      </c>
      <c r="AC43" s="29"/>
      <c r="AD43" s="8" t="s">
        <v>42</v>
      </c>
      <c r="AE43" s="29">
        <f>U16</f>
        <v>18.36</v>
      </c>
      <c r="AF43" s="29"/>
      <c r="AG43" s="8" t="s">
        <v>19</v>
      </c>
      <c r="AH43" s="29">
        <f>G6</f>
        <v>0.6</v>
      </c>
      <c r="AI43" s="29"/>
      <c r="AJ43" s="1" t="s">
        <v>25</v>
      </c>
    </row>
    <row r="44" spans="2:20" ht="14.25">
      <c r="B44" s="18" t="s">
        <v>58</v>
      </c>
      <c r="C44" s="18"/>
      <c r="D44" s="18">
        <f>D43*H43</f>
        <v>0.005</v>
      </c>
      <c r="E44" s="18"/>
      <c r="F44" s="18"/>
      <c r="G44" s="1" t="s">
        <v>19</v>
      </c>
      <c r="H44" s="18">
        <f>K43</f>
        <v>18.36</v>
      </c>
      <c r="I44" s="18"/>
      <c r="J44" s="1" t="s">
        <v>15</v>
      </c>
      <c r="K44" s="18">
        <f>N43*Q43*T43</f>
        <v>42</v>
      </c>
      <c r="L44" s="18"/>
      <c r="M44" s="30" t="s">
        <v>83</v>
      </c>
      <c r="N44" s="30"/>
      <c r="O44" s="29">
        <f>(Y43*AB43)/(AE43*AH43)</f>
        <v>6.35439360929557</v>
      </c>
      <c r="P44" s="29"/>
      <c r="Q44" s="1" t="s">
        <v>16</v>
      </c>
      <c r="R44" s="19">
        <f>(D44*H44)/(K44*(SQRT(SQRT(O44))))</f>
        <v>0.0013766541953380556</v>
      </c>
      <c r="S44" s="19"/>
      <c r="T44" s="19"/>
    </row>
    <row r="46" spans="2:9" ht="14.25">
      <c r="B46" s="28" t="s">
        <v>59</v>
      </c>
      <c r="C46" s="28"/>
      <c r="D46" s="28"/>
      <c r="E46" s="28"/>
      <c r="F46" s="28"/>
      <c r="G46" s="18">
        <v>0.005</v>
      </c>
      <c r="H46" s="18"/>
      <c r="I46" s="18"/>
    </row>
    <row r="48" spans="2:32" ht="15">
      <c r="B48" s="18" t="s">
        <v>65</v>
      </c>
      <c r="C48" s="18"/>
      <c r="D48" s="18"/>
      <c r="E48" s="18"/>
      <c r="F48" s="18"/>
      <c r="G48" s="18"/>
      <c r="H48" s="18"/>
      <c r="I48" s="18"/>
      <c r="J48" s="18"/>
      <c r="K48" s="1" t="s">
        <v>60</v>
      </c>
      <c r="N48" s="18">
        <f>G8</f>
        <v>50</v>
      </c>
      <c r="O48" s="18"/>
      <c r="P48" s="1" t="s">
        <v>19</v>
      </c>
      <c r="Q48" s="18">
        <f>R44</f>
        <v>0.0013766541953380556</v>
      </c>
      <c r="R48" s="18"/>
      <c r="S48" s="18"/>
      <c r="T48" s="1" t="s">
        <v>15</v>
      </c>
      <c r="U48" s="18">
        <f>P49</f>
        <v>3.2069592443127766</v>
      </c>
      <c r="V48" s="18"/>
      <c r="W48" s="1" t="s">
        <v>16</v>
      </c>
      <c r="X48" s="19">
        <f>2*3.14*N48*Q48/U48</f>
        <v>0.13479105420586066</v>
      </c>
      <c r="Y48" s="19"/>
      <c r="Z48" s="18" t="s">
        <v>80</v>
      </c>
      <c r="AA48" s="18"/>
      <c r="AB48" s="21" t="s">
        <v>84</v>
      </c>
      <c r="AC48" s="21"/>
      <c r="AD48" s="19">
        <f>DEGREES(TANH(X48))</f>
        <v>7.6765240986153644</v>
      </c>
      <c r="AE48" s="19"/>
      <c r="AF48" s="16" t="s">
        <v>81</v>
      </c>
    </row>
    <row r="49" spans="2:19" ht="15">
      <c r="B49" s="18" t="s">
        <v>63</v>
      </c>
      <c r="C49" s="18"/>
      <c r="D49" s="18"/>
      <c r="E49" s="18"/>
      <c r="F49" s="18"/>
      <c r="G49" s="18"/>
      <c r="H49" s="18"/>
      <c r="I49" s="6" t="s">
        <v>61</v>
      </c>
      <c r="J49" s="18">
        <f>R40</f>
        <v>0.3888888888888889</v>
      </c>
      <c r="K49" s="18"/>
      <c r="L49" s="1" t="s">
        <v>62</v>
      </c>
      <c r="M49" s="18">
        <f>N34</f>
        <v>2.429181466534999</v>
      </c>
      <c r="N49" s="18"/>
      <c r="O49" s="1" t="s">
        <v>16</v>
      </c>
      <c r="P49" s="19">
        <f>2*J49+M49</f>
        <v>3.2069592443127766</v>
      </c>
      <c r="Q49" s="19"/>
      <c r="R49" s="18" t="s">
        <v>54</v>
      </c>
      <c r="S49" s="18"/>
    </row>
    <row r="51" spans="2:24" ht="15">
      <c r="B51" s="18" t="s">
        <v>82</v>
      </c>
      <c r="C51" s="18"/>
      <c r="D51" s="18"/>
      <c r="E51" s="18"/>
      <c r="F51" s="18"/>
      <c r="G51" s="18"/>
      <c r="H51" s="18"/>
      <c r="I51" s="18"/>
      <c r="J51" s="18">
        <f>G6</f>
        <v>0.6</v>
      </c>
      <c r="K51" s="18"/>
      <c r="L51" s="1" t="s">
        <v>19</v>
      </c>
      <c r="M51" s="18">
        <v>3.14</v>
      </c>
      <c r="N51" s="18"/>
      <c r="O51" s="1" t="s">
        <v>19</v>
      </c>
      <c r="P51" s="18">
        <f>P49</f>
        <v>3.2069592443127766</v>
      </c>
      <c r="Q51" s="18"/>
      <c r="R51" s="1" t="s">
        <v>15</v>
      </c>
      <c r="S51" s="6" t="s">
        <v>61</v>
      </c>
      <c r="T51" s="18">
        <f>U16</f>
        <v>18.36</v>
      </c>
      <c r="U51" s="18"/>
      <c r="V51" s="6" t="s">
        <v>66</v>
      </c>
      <c r="W51" s="19">
        <f>(J51*M51*P51)/(2*T51)</f>
        <v>0.16454006580297578</v>
      </c>
      <c r="X51" s="19"/>
    </row>
    <row r="52" spans="2:3" ht="14.25">
      <c r="B52" s="18" t="s">
        <v>64</v>
      </c>
      <c r="C52" s="18"/>
    </row>
    <row r="54" spans="2:27" ht="14.25">
      <c r="B54" s="18" t="s">
        <v>85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2:5" ht="14.25">
      <c r="B55" s="18" t="s">
        <v>67</v>
      </c>
      <c r="C55" s="18"/>
      <c r="D55" s="18">
        <v>1.28</v>
      </c>
      <c r="E55" s="18"/>
    </row>
    <row r="56" spans="2:5" ht="14.25">
      <c r="B56" s="18" t="s">
        <v>68</v>
      </c>
      <c r="C56" s="18"/>
      <c r="D56" s="18">
        <v>1.95</v>
      </c>
      <c r="E56" s="18"/>
    </row>
    <row r="57" spans="2:5" ht="14.25">
      <c r="B57" s="18" t="s">
        <v>69</v>
      </c>
      <c r="C57" s="18"/>
      <c r="D57" s="18">
        <v>4.6</v>
      </c>
      <c r="E57" s="18"/>
    </row>
    <row r="58" spans="2:6" ht="14.25">
      <c r="B58" s="18" t="s">
        <v>70</v>
      </c>
      <c r="C58" s="18"/>
      <c r="D58" s="18">
        <v>34000</v>
      </c>
      <c r="E58" s="18"/>
      <c r="F58" s="18"/>
    </row>
    <row r="60" spans="2:22" ht="14.25">
      <c r="B60" s="18" t="s">
        <v>73</v>
      </c>
      <c r="C60" s="18"/>
      <c r="D60" s="18"/>
      <c r="E60" s="18"/>
      <c r="F60" s="18"/>
      <c r="G60" s="18"/>
      <c r="H60" s="18">
        <f>G6</f>
        <v>0.6</v>
      </c>
      <c r="I60" s="18"/>
      <c r="J60" s="1" t="s">
        <v>19</v>
      </c>
      <c r="K60" s="18">
        <f>D57</f>
        <v>4.6</v>
      </c>
      <c r="L60" s="18"/>
      <c r="M60" s="18" t="s">
        <v>74</v>
      </c>
      <c r="N60" s="18"/>
      <c r="O60" s="19">
        <f>H60*K60/2</f>
        <v>1.38</v>
      </c>
      <c r="P60" s="19"/>
      <c r="R60" s="18" t="s">
        <v>75</v>
      </c>
      <c r="S60" s="18"/>
      <c r="T60" s="18"/>
      <c r="U60" s="18"/>
      <c r="V60" s="18"/>
    </row>
    <row r="62" spans="2:18" ht="14.25">
      <c r="B62" s="18" t="s">
        <v>76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2:18" ht="14.25">
      <c r="B63" s="39" t="s">
        <v>77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1"/>
    </row>
    <row r="64" spans="4:16" ht="14.25">
      <c r="D64" s="13" t="s">
        <v>72</v>
      </c>
      <c r="E64" s="14"/>
      <c r="F64" s="15"/>
      <c r="G64" s="25">
        <f>O60</f>
        <v>1.38</v>
      </c>
      <c r="H64" s="26"/>
      <c r="J64" s="4" t="s">
        <v>79</v>
      </c>
      <c r="L64" s="27" t="s">
        <v>78</v>
      </c>
      <c r="M64" s="25"/>
      <c r="N64" s="25"/>
      <c r="O64" s="25">
        <f>G26</f>
        <v>10</v>
      </c>
      <c r="P64" s="26"/>
    </row>
    <row r="65" spans="2:18" ht="14.25">
      <c r="B65" s="22" t="str">
        <f>IF((G64)&lt;(O64),"Правильно - диод выберать не надо",IF((G64)&gt;(O64),"Не правильно - выберите другой диод",IF((G64)=(O64),"Правильно - диод выберать не надо")))</f>
        <v>Правильно - диод выберать не надо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4"/>
    </row>
    <row r="67" spans="2:30" ht="14.25">
      <c r="B67" s="18" t="s">
        <v>86</v>
      </c>
      <c r="C67" s="18"/>
      <c r="D67" s="18"/>
      <c r="E67" s="18"/>
      <c r="F67" s="18"/>
      <c r="G67" s="18"/>
      <c r="H67" s="18"/>
      <c r="I67" s="18"/>
      <c r="J67" s="18"/>
      <c r="K67" s="18"/>
      <c r="L67" s="1" t="s">
        <v>87</v>
      </c>
      <c r="N67" s="18">
        <f>D58</f>
        <v>34000</v>
      </c>
      <c r="O67" s="18"/>
      <c r="P67" s="18"/>
      <c r="Q67" s="1" t="s">
        <v>15</v>
      </c>
      <c r="R67" s="18">
        <f>M14</f>
        <v>10</v>
      </c>
      <c r="S67" s="18"/>
      <c r="T67" s="1" t="s">
        <v>88</v>
      </c>
      <c r="U67" s="18">
        <f>P49</f>
        <v>3.2069592443127766</v>
      </c>
      <c r="V67" s="18"/>
      <c r="W67" s="1" t="s">
        <v>88</v>
      </c>
      <c r="X67" s="18">
        <f>G8</f>
        <v>50</v>
      </c>
      <c r="Y67" s="18"/>
      <c r="Z67" s="1" t="s">
        <v>66</v>
      </c>
      <c r="AA67" s="19">
        <f>(100*N67)/(R67*U67*X67)</f>
        <v>2120.3886554090527</v>
      </c>
      <c r="AB67" s="19"/>
      <c r="AC67" s="18" t="s">
        <v>91</v>
      </c>
      <c r="AD67" s="18"/>
    </row>
    <row r="68" spans="2:27" ht="14.25">
      <c r="B68" s="1" t="s">
        <v>89</v>
      </c>
      <c r="V68" s="18" t="s">
        <v>90</v>
      </c>
      <c r="W68" s="18"/>
      <c r="X68" s="20">
        <v>2200</v>
      </c>
      <c r="Y68" s="20"/>
      <c r="Z68" s="18" t="s">
        <v>91</v>
      </c>
      <c r="AA68" s="18"/>
    </row>
    <row r="70" spans="2:28" ht="14.25">
      <c r="B70" s="18" t="s">
        <v>93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>
        <f>D58</f>
        <v>34000</v>
      </c>
      <c r="O70" s="18"/>
      <c r="P70" s="18"/>
      <c r="Q70" s="1" t="s">
        <v>15</v>
      </c>
      <c r="R70" s="18">
        <f>P49</f>
        <v>3.2069592443127766</v>
      </c>
      <c r="S70" s="18"/>
      <c r="T70" s="1" t="s">
        <v>19</v>
      </c>
      <c r="U70" s="18">
        <f>X68</f>
        <v>2200</v>
      </c>
      <c r="V70" s="18"/>
      <c r="W70" s="1" t="s">
        <v>19</v>
      </c>
      <c r="X70" s="18">
        <f>G8</f>
        <v>50</v>
      </c>
      <c r="Y70" s="18"/>
      <c r="Z70" s="1" t="s">
        <v>16</v>
      </c>
      <c r="AA70" s="19">
        <f>(100*N70)/(R70*U70*X70)</f>
        <v>9.63813025185933</v>
      </c>
      <c r="AB70" s="19"/>
    </row>
    <row r="72" spans="2:16" ht="14.25">
      <c r="B72" s="18" t="s">
        <v>95</v>
      </c>
      <c r="C72" s="18"/>
      <c r="D72" s="18"/>
      <c r="E72" s="18"/>
      <c r="F72" s="18"/>
      <c r="G72" s="18"/>
      <c r="H72" s="18"/>
      <c r="I72" s="18">
        <f>AA70</f>
        <v>9.63813025185933</v>
      </c>
      <c r="J72" s="18"/>
      <c r="K72" s="1" t="s">
        <v>15</v>
      </c>
      <c r="L72" s="18">
        <f>G7</f>
        <v>1</v>
      </c>
      <c r="M72" s="18"/>
      <c r="N72" s="1" t="s">
        <v>16</v>
      </c>
      <c r="O72" s="19">
        <f>I72/L72</f>
        <v>9.63813025185933</v>
      </c>
      <c r="P72" s="19"/>
    </row>
    <row r="74" spans="2:18" ht="14.25">
      <c r="B74" s="17" t="s">
        <v>96</v>
      </c>
      <c r="C74" s="17"/>
      <c r="D74" s="17"/>
      <c r="E74" s="17"/>
      <c r="F74" s="17"/>
      <c r="G74" s="17"/>
      <c r="H74" s="17"/>
      <c r="I74" s="17"/>
      <c r="J74" s="17"/>
      <c r="K74" s="18">
        <f>O72</f>
        <v>9.63813025185933</v>
      </c>
      <c r="L74" s="18"/>
      <c r="M74" s="18" t="s">
        <v>97</v>
      </c>
      <c r="N74" s="18"/>
      <c r="O74" s="18"/>
      <c r="P74" s="19">
        <f>10*(K74+1)/4</f>
        <v>26.595325629648325</v>
      </c>
      <c r="Q74" s="19"/>
      <c r="R74" s="1" t="s">
        <v>98</v>
      </c>
    </row>
    <row r="76" spans="2:15" ht="14.25">
      <c r="B76" s="1" t="s">
        <v>99</v>
      </c>
      <c r="F76" s="18">
        <f>P74</f>
        <v>26.595325629648325</v>
      </c>
      <c r="G76" s="18"/>
      <c r="H76" s="1" t="s">
        <v>15</v>
      </c>
      <c r="I76" s="18">
        <f>X68</f>
        <v>2200</v>
      </c>
      <c r="J76" s="18"/>
      <c r="K76" s="1" t="s">
        <v>16</v>
      </c>
      <c r="L76" s="19">
        <f>F76/I76</f>
        <v>0.012088784377112876</v>
      </c>
      <c r="M76" s="19"/>
      <c r="N76" s="19"/>
      <c r="O76" s="1" t="s">
        <v>100</v>
      </c>
    </row>
    <row r="78" spans="2:27" ht="14.25">
      <c r="B78" s="18" t="s">
        <v>106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20" t="s">
        <v>111</v>
      </c>
      <c r="AA78" s="20"/>
    </row>
    <row r="79" spans="2:7" ht="14.25">
      <c r="B79" s="18" t="s">
        <v>107</v>
      </c>
      <c r="C79" s="18"/>
      <c r="D79" s="20">
        <v>0.08</v>
      </c>
      <c r="E79" s="20"/>
      <c r="F79" s="17" t="s">
        <v>100</v>
      </c>
      <c r="G79" s="17"/>
    </row>
    <row r="80" spans="2:7" ht="14.25">
      <c r="B80" s="18" t="s">
        <v>108</v>
      </c>
      <c r="C80" s="18"/>
      <c r="D80" s="20">
        <v>2.2</v>
      </c>
      <c r="E80" s="20"/>
      <c r="F80" s="17" t="s">
        <v>10</v>
      </c>
      <c r="G80" s="17"/>
    </row>
    <row r="81" spans="2:7" ht="14.25">
      <c r="B81" s="18" t="s">
        <v>109</v>
      </c>
      <c r="C81" s="18"/>
      <c r="D81" s="20">
        <v>1.85</v>
      </c>
      <c r="E81" s="20"/>
      <c r="F81" s="17" t="s">
        <v>54</v>
      </c>
      <c r="G81" s="17"/>
    </row>
    <row r="83" spans="2:23" ht="14.25">
      <c r="B83" s="38" t="s">
        <v>101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</row>
    <row r="85" spans="2:20" ht="14.25">
      <c r="B85" s="18" t="s">
        <v>110</v>
      </c>
      <c r="C85" s="18"/>
      <c r="D85" s="18"/>
      <c r="E85" s="18"/>
      <c r="F85" s="18"/>
      <c r="G85" s="18"/>
      <c r="H85" s="18"/>
      <c r="I85" s="18">
        <f>U16</f>
        <v>18.36</v>
      </c>
      <c r="J85" s="18"/>
      <c r="K85" s="1" t="s">
        <v>19</v>
      </c>
      <c r="L85" s="18">
        <f>D81</f>
        <v>1.85</v>
      </c>
      <c r="M85" s="18"/>
      <c r="N85" s="1" t="s">
        <v>19</v>
      </c>
      <c r="O85" s="18">
        <f>G6</f>
        <v>0.6</v>
      </c>
      <c r="P85" s="18"/>
      <c r="Q85" s="1" t="s">
        <v>16</v>
      </c>
      <c r="R85" s="19">
        <f>I85*L85*O85</f>
        <v>20.3796</v>
      </c>
      <c r="S85" s="19"/>
      <c r="T85" s="1" t="s">
        <v>9</v>
      </c>
    </row>
    <row r="87" spans="2:16" ht="14.25">
      <c r="B87" s="18" t="s">
        <v>102</v>
      </c>
      <c r="C87" s="18"/>
      <c r="D87" s="18"/>
      <c r="E87" s="18"/>
      <c r="F87" s="18"/>
      <c r="G87" s="18"/>
      <c r="H87" s="18"/>
      <c r="I87" s="18">
        <f>R85</f>
        <v>20.3796</v>
      </c>
      <c r="J87" s="18"/>
      <c r="K87" s="4" t="s">
        <v>103</v>
      </c>
      <c r="L87" s="18">
        <f>U16</f>
        <v>18.36</v>
      </c>
      <c r="M87" s="18"/>
      <c r="N87" s="1" t="s">
        <v>16</v>
      </c>
      <c r="O87" s="19">
        <f>I87-L87</f>
        <v>2.0196000000000005</v>
      </c>
      <c r="P87" s="19"/>
    </row>
    <row r="89" spans="2:23" ht="15">
      <c r="B89" s="18" t="s">
        <v>104</v>
      </c>
      <c r="C89" s="18"/>
      <c r="D89" s="18"/>
      <c r="E89" s="18"/>
      <c r="F89" s="18"/>
      <c r="G89" s="18"/>
      <c r="H89" s="18"/>
      <c r="I89" s="18"/>
      <c r="J89" s="18"/>
      <c r="K89" s="18"/>
      <c r="L89" s="18">
        <f>O87</f>
        <v>2.0196000000000005</v>
      </c>
      <c r="M89" s="18"/>
      <c r="N89" s="1" t="s">
        <v>15</v>
      </c>
      <c r="O89" s="18">
        <f>R85</f>
        <v>20.3796</v>
      </c>
      <c r="P89" s="18"/>
      <c r="Q89" s="18" t="s">
        <v>105</v>
      </c>
      <c r="R89" s="18"/>
      <c r="S89" s="18"/>
      <c r="T89" s="18"/>
      <c r="U89" s="19">
        <f>(L89/O89)*100</f>
        <v>9.909909909909913</v>
      </c>
      <c r="V89" s="19"/>
      <c r="W89" s="1" t="s">
        <v>113</v>
      </c>
    </row>
    <row r="91" spans="2:15" ht="15">
      <c r="B91" s="18" t="s">
        <v>112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3" spans="2:10" ht="14.25">
      <c r="B93" s="36"/>
      <c r="C93" s="36"/>
      <c r="D93" s="36"/>
      <c r="E93" s="36"/>
      <c r="F93" s="36"/>
      <c r="H93" s="5" t="s">
        <v>103</v>
      </c>
      <c r="J93" s="2" t="s">
        <v>114</v>
      </c>
    </row>
    <row r="94" spans="2:10" ht="14.25">
      <c r="B94" s="37"/>
      <c r="C94" s="37"/>
      <c r="D94" s="37"/>
      <c r="E94" s="37"/>
      <c r="F94" s="37"/>
      <c r="H94" s="5" t="s">
        <v>103</v>
      </c>
      <c r="J94" s="2" t="s">
        <v>115</v>
      </c>
    </row>
  </sheetData>
  <sheetProtection/>
  <mergeCells count="199">
    <mergeCell ref="M14:N14"/>
    <mergeCell ref="C15:H15"/>
    <mergeCell ref="I15:J15"/>
    <mergeCell ref="L15:M15"/>
    <mergeCell ref="AI2:AL2"/>
    <mergeCell ref="B10:F10"/>
    <mergeCell ref="G10:H10"/>
    <mergeCell ref="B12:J12"/>
    <mergeCell ref="B4:J4"/>
    <mergeCell ref="B13:O13"/>
    <mergeCell ref="G5:H5"/>
    <mergeCell ref="G6:H6"/>
    <mergeCell ref="G7:H7"/>
    <mergeCell ref="G8:H8"/>
    <mergeCell ref="G9:H9"/>
    <mergeCell ref="B1:AE2"/>
    <mergeCell ref="E5:F5"/>
    <mergeCell ref="E6:F6"/>
    <mergeCell ref="E8:F8"/>
    <mergeCell ref="E9:F9"/>
    <mergeCell ref="R16:S16"/>
    <mergeCell ref="U16:V16"/>
    <mergeCell ref="N17:O17"/>
    <mergeCell ref="G20:H20"/>
    <mergeCell ref="I20:J20"/>
    <mergeCell ref="K20:L20"/>
    <mergeCell ref="O15:P15"/>
    <mergeCell ref="L16:M16"/>
    <mergeCell ref="N16:Q16"/>
    <mergeCell ref="C16:K16"/>
    <mergeCell ref="B27:F27"/>
    <mergeCell ref="B28:F28"/>
    <mergeCell ref="G26:H26"/>
    <mergeCell ref="G27:H27"/>
    <mergeCell ref="G28:H28"/>
    <mergeCell ref="L24:Y24"/>
    <mergeCell ref="B19:T19"/>
    <mergeCell ref="L22:M22"/>
    <mergeCell ref="M21:N21"/>
    <mergeCell ref="B24:G24"/>
    <mergeCell ref="H24:J24"/>
    <mergeCell ref="B26:F26"/>
    <mergeCell ref="B20:F20"/>
    <mergeCell ref="B21:I21"/>
    <mergeCell ref="B22:H22"/>
    <mergeCell ref="I22:J22"/>
    <mergeCell ref="J21:K21"/>
    <mergeCell ref="U33:V33"/>
    <mergeCell ref="X33:Y33"/>
    <mergeCell ref="AA33:AB33"/>
    <mergeCell ref="AD33:AE33"/>
    <mergeCell ref="B30:N30"/>
    <mergeCell ref="B32:J32"/>
    <mergeCell ref="D33:E33"/>
    <mergeCell ref="G33:H33"/>
    <mergeCell ref="J33:K33"/>
    <mergeCell ref="B33:C33"/>
    <mergeCell ref="D34:E34"/>
    <mergeCell ref="B36:C36"/>
    <mergeCell ref="D36:E36"/>
    <mergeCell ref="R37:S37"/>
    <mergeCell ref="B38:C38"/>
    <mergeCell ref="P33:Q33"/>
    <mergeCell ref="L32:R32"/>
    <mergeCell ref="M33:N33"/>
    <mergeCell ref="R33:S33"/>
    <mergeCell ref="B34:C34"/>
    <mergeCell ref="R40:S40"/>
    <mergeCell ref="T40:U40"/>
    <mergeCell ref="Q34:R34"/>
    <mergeCell ref="M40:N40"/>
    <mergeCell ref="B42:K42"/>
    <mergeCell ref="L42:R42"/>
    <mergeCell ref="I34:J34"/>
    <mergeCell ref="K34:L34"/>
    <mergeCell ref="G34:H34"/>
    <mergeCell ref="N34:P34"/>
    <mergeCell ref="B40:J40"/>
    <mergeCell ref="K40:L40"/>
    <mergeCell ref="O40:P40"/>
    <mergeCell ref="AB43:AC43"/>
    <mergeCell ref="AE43:AF43"/>
    <mergeCell ref="AH43:AI43"/>
    <mergeCell ref="B44:C44"/>
    <mergeCell ref="H44:I44"/>
    <mergeCell ref="M44:N44"/>
    <mergeCell ref="O44:P44"/>
    <mergeCell ref="B43:C43"/>
    <mergeCell ref="H43:I43"/>
    <mergeCell ref="K43:L43"/>
    <mergeCell ref="V43:W43"/>
    <mergeCell ref="T43:U43"/>
    <mergeCell ref="Q43:R43"/>
    <mergeCell ref="N43:O43"/>
    <mergeCell ref="N48:O48"/>
    <mergeCell ref="Q48:S48"/>
    <mergeCell ref="U48:V48"/>
    <mergeCell ref="X48:Y48"/>
    <mergeCell ref="B48:J48"/>
    <mergeCell ref="B46:F46"/>
    <mergeCell ref="G46:I46"/>
    <mergeCell ref="D43:F43"/>
    <mergeCell ref="D44:F44"/>
    <mergeCell ref="R44:T44"/>
    <mergeCell ref="Y43:Z43"/>
    <mergeCell ref="B56:C56"/>
    <mergeCell ref="B57:C57"/>
    <mergeCell ref="M51:N51"/>
    <mergeCell ref="P51:Q51"/>
    <mergeCell ref="T51:U51"/>
    <mergeCell ref="J49:K49"/>
    <mergeCell ref="M49:N49"/>
    <mergeCell ref="P49:Q49"/>
    <mergeCell ref="B49:H49"/>
    <mergeCell ref="B51:I51"/>
    <mergeCell ref="J51:K51"/>
    <mergeCell ref="AC67:AD67"/>
    <mergeCell ref="Z68:AA68"/>
    <mergeCell ref="R49:S49"/>
    <mergeCell ref="C14:L14"/>
    <mergeCell ref="B67:K67"/>
    <mergeCell ref="N67:P67"/>
    <mergeCell ref="R67:S67"/>
    <mergeCell ref="U67:V67"/>
    <mergeCell ref="X67:Y67"/>
    <mergeCell ref="AA67:AB67"/>
    <mergeCell ref="B63:R63"/>
    <mergeCell ref="B65:R65"/>
    <mergeCell ref="Z48:AA48"/>
    <mergeCell ref="AD48:AE48"/>
    <mergeCell ref="K44:L44"/>
    <mergeCell ref="D58:F58"/>
    <mergeCell ref="AB48:AC48"/>
    <mergeCell ref="G64:H64"/>
    <mergeCell ref="B62:R62"/>
    <mergeCell ref="L64:N64"/>
    <mergeCell ref="O64:P64"/>
    <mergeCell ref="B60:G60"/>
    <mergeCell ref="H60:I60"/>
    <mergeCell ref="K60:L60"/>
    <mergeCell ref="X70:Y70"/>
    <mergeCell ref="AA70:AB70"/>
    <mergeCell ref="N70:P70"/>
    <mergeCell ref="D7:F7"/>
    <mergeCell ref="B72:H72"/>
    <mergeCell ref="I72:J72"/>
    <mergeCell ref="L72:M72"/>
    <mergeCell ref="O72:P72"/>
    <mergeCell ref="B70:M70"/>
    <mergeCell ref="R70:S70"/>
    <mergeCell ref="V68:W68"/>
    <mergeCell ref="X68:Y68"/>
    <mergeCell ref="M60:N60"/>
    <mergeCell ref="O60:P60"/>
    <mergeCell ref="R60:V60"/>
    <mergeCell ref="B58:C58"/>
    <mergeCell ref="D55:E55"/>
    <mergeCell ref="D56:E56"/>
    <mergeCell ref="D57:E57"/>
    <mergeCell ref="O22:T22"/>
    <mergeCell ref="W51:X51"/>
    <mergeCell ref="B52:C52"/>
    <mergeCell ref="B54:AA54"/>
    <mergeCell ref="B55:C55"/>
    <mergeCell ref="L85:M85"/>
    <mergeCell ref="O85:P85"/>
    <mergeCell ref="R85:S85"/>
    <mergeCell ref="M74:O74"/>
    <mergeCell ref="P74:Q74"/>
    <mergeCell ref="F76:G76"/>
    <mergeCell ref="I76:J76"/>
    <mergeCell ref="L76:N76"/>
    <mergeCell ref="U70:V70"/>
    <mergeCell ref="B74:J74"/>
    <mergeCell ref="K74:L74"/>
    <mergeCell ref="F81:G81"/>
    <mergeCell ref="F80:G80"/>
    <mergeCell ref="F79:G79"/>
    <mergeCell ref="B91:O91"/>
    <mergeCell ref="B83:W83"/>
    <mergeCell ref="Q89:T89"/>
    <mergeCell ref="U89:V89"/>
    <mergeCell ref="B78:Y78"/>
    <mergeCell ref="Z78:AA78"/>
    <mergeCell ref="B79:C79"/>
    <mergeCell ref="B80:C80"/>
    <mergeCell ref="B81:C81"/>
    <mergeCell ref="D81:E81"/>
    <mergeCell ref="D80:E80"/>
    <mergeCell ref="D79:E79"/>
    <mergeCell ref="B87:H87"/>
    <mergeCell ref="I87:J87"/>
    <mergeCell ref="L87:M87"/>
    <mergeCell ref="O87:P87"/>
    <mergeCell ref="B89:K89"/>
    <mergeCell ref="L89:M89"/>
    <mergeCell ref="O89:P89"/>
    <mergeCell ref="B85:H85"/>
    <mergeCell ref="I85:J85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SeReGa</cp:lastModifiedBy>
  <cp:lastPrinted>2011-02-03T16:30:52Z</cp:lastPrinted>
  <dcterms:created xsi:type="dcterms:W3CDTF">2011-02-03T10:43:09Z</dcterms:created>
  <dcterms:modified xsi:type="dcterms:W3CDTF">2011-02-03T22:33:51Z</dcterms:modified>
  <cp:category/>
  <cp:version/>
  <cp:contentType/>
  <cp:contentStatus/>
</cp:coreProperties>
</file>