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6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<sst xmlns="http://schemas.openxmlformats.org/spreadsheetml/2006/main" count="93" uniqueCount="69">
  <si>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Дано:</t>
  </si>
  <si>
    <t>В</t>
  </si>
  <si>
    <t>А</t>
  </si>
  <si>
    <t>Расчёт параметрического стабилизатора</t>
  </si>
  <si>
    <t>мА</t>
  </si>
  <si>
    <t>=</t>
  </si>
  <si>
    <t>Из таблицы приложения №6 выберим тип стабилитрона и выпишем его параметры</t>
  </si>
  <si>
    <t>:</t>
  </si>
  <si>
    <t>Параметры</t>
  </si>
  <si>
    <t>-</t>
  </si>
  <si>
    <t>(+11,9)</t>
  </si>
  <si>
    <t>мВ/С</t>
  </si>
  <si>
    <t>Ом</t>
  </si>
  <si>
    <r>
      <t>ТКН</t>
    </r>
    <r>
      <rPr>
        <sz val="11"/>
        <color indexed="8"/>
        <rFont val="Arial"/>
        <family val="2"/>
      </rPr>
      <t xml:space="preserve"> = </t>
    </r>
  </si>
  <si>
    <r>
      <t>r</t>
    </r>
    <r>
      <rPr>
        <b/>
        <sz val="8"/>
        <color indexed="8"/>
        <rFont val="Arial"/>
        <family val="2"/>
      </rPr>
      <t>ст</t>
    </r>
    <r>
      <rPr>
        <sz val="11"/>
        <color indexed="8"/>
        <rFont val="Arial"/>
        <family val="2"/>
      </rPr>
      <t xml:space="preserve"> =</t>
    </r>
  </si>
  <si>
    <r>
      <t>Iст</t>
    </r>
    <r>
      <rPr>
        <sz val="11"/>
        <color indexed="8"/>
        <rFont val="Arial"/>
        <family val="2"/>
      </rPr>
      <t xml:space="preserve"> =</t>
    </r>
  </si>
  <si>
    <r>
      <t>Uст</t>
    </r>
    <r>
      <rPr>
        <sz val="11"/>
        <color indexed="8"/>
        <rFont val="Arial"/>
        <family val="2"/>
      </rPr>
      <t>=</t>
    </r>
  </si>
  <si>
    <r>
      <t>Uвых</t>
    </r>
    <r>
      <rPr>
        <sz val="11"/>
        <color indexed="8"/>
        <rFont val="Arial"/>
        <family val="2"/>
      </rPr>
      <t xml:space="preserve"> =(Uст мин+Uст мах)/2=</t>
    </r>
  </si>
  <si>
    <r>
      <t>I</t>
    </r>
    <r>
      <rPr>
        <b/>
        <sz val="10"/>
        <color indexed="8"/>
        <rFont val="Arial"/>
        <family val="2"/>
      </rPr>
      <t>н</t>
    </r>
    <r>
      <rPr>
        <b/>
        <sz val="9"/>
        <color indexed="8"/>
        <rFont val="Arial"/>
        <family val="2"/>
      </rPr>
      <t>мах</t>
    </r>
    <r>
      <rPr>
        <sz val="11"/>
        <color indexed="8"/>
        <rFont val="Arial"/>
        <family val="2"/>
      </rPr>
      <t xml:space="preserve"> =</t>
    </r>
  </si>
  <si>
    <r>
      <t xml:space="preserve">Кст </t>
    </r>
    <r>
      <rPr>
        <sz val="11"/>
        <color indexed="8"/>
        <rFont val="Arial"/>
        <family val="2"/>
      </rPr>
      <t>=</t>
    </r>
  </si>
  <si>
    <r>
      <t>I</t>
    </r>
    <r>
      <rPr>
        <b/>
        <sz val="10"/>
        <color indexed="8"/>
        <rFont val="Arial"/>
        <family val="2"/>
      </rPr>
      <t>н</t>
    </r>
    <r>
      <rPr>
        <b/>
        <sz val="9"/>
        <color indexed="8"/>
        <rFont val="Arial"/>
        <family val="2"/>
      </rPr>
      <t>мин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</t>
    </r>
  </si>
  <si>
    <r>
      <t>Uвых</t>
    </r>
    <r>
      <rPr>
        <sz val="11"/>
        <color indexed="8"/>
        <rFont val="Arial"/>
        <family val="2"/>
      </rPr>
      <t xml:space="preserve"> =</t>
    </r>
  </si>
  <si>
    <t>&lt;</t>
  </si>
  <si>
    <r>
      <t>Кст</t>
    </r>
    <r>
      <rPr>
        <b/>
        <sz val="8"/>
        <color indexed="8"/>
        <rFont val="Arial"/>
        <family val="2"/>
      </rPr>
      <t>мах</t>
    </r>
    <r>
      <rPr>
        <sz val="11"/>
        <color indexed="8"/>
        <rFont val="Arial"/>
        <family val="2"/>
      </rPr>
      <t>=Uвых*(1-α</t>
    </r>
    <r>
      <rPr>
        <sz val="8"/>
        <color indexed="8"/>
        <rFont val="Arial"/>
        <family val="2"/>
      </rPr>
      <t>мин</t>
    </r>
    <r>
      <rPr>
        <sz val="11"/>
        <color indexed="8"/>
        <rFont val="Arial"/>
        <family val="2"/>
      </rPr>
      <t>)/((Iн</t>
    </r>
    <r>
      <rPr>
        <sz val="8"/>
        <color indexed="8"/>
        <rFont val="Arial"/>
        <family val="2"/>
      </rPr>
      <t>мах</t>
    </r>
    <r>
      <rPr>
        <sz val="11"/>
        <color indexed="8"/>
        <rFont val="Arial"/>
        <family val="2"/>
      </rPr>
      <t>+Iст</t>
    </r>
    <r>
      <rPr>
        <sz val="8"/>
        <color indexed="8"/>
        <rFont val="Arial"/>
        <family val="2"/>
      </rPr>
      <t>мин</t>
    </r>
    <r>
      <rPr>
        <sz val="11"/>
        <color indexed="8"/>
        <rFont val="Arial"/>
        <family val="2"/>
      </rPr>
      <t>)*Rст) =</t>
    </r>
  </si>
  <si>
    <t>возьмём</t>
  </si>
  <si>
    <t>1.Уточняем значения выходного напряжения стабилизатора:</t>
  </si>
  <si>
    <t>2. Определяем максимальное значение коэфициента стабилизации</t>
  </si>
  <si>
    <t>3. Определим все напряжения стабилизатора</t>
  </si>
  <si>
    <t>4. Вычисляем сопротивления баластного резистора</t>
  </si>
  <si>
    <r>
      <t>Uвх</t>
    </r>
    <r>
      <rPr>
        <sz val="11"/>
        <color indexed="8"/>
        <rFont val="Arial"/>
        <family val="2"/>
      </rPr>
      <t>=(Uстмах/(1-αмин-αn))/(1-(Кст/Кстмах))</t>
    </r>
  </si>
  <si>
    <r>
      <t>Uвх.мин</t>
    </r>
    <r>
      <rPr>
        <sz val="11"/>
        <color indexed="8"/>
        <rFont val="Arial"/>
        <family val="2"/>
      </rPr>
      <t>=Uвх*(1-αмин)</t>
    </r>
  </si>
  <si>
    <r>
      <t>Uвх.мах</t>
    </r>
    <r>
      <rPr>
        <sz val="11"/>
        <color indexed="8"/>
        <rFont val="Arial"/>
        <family val="2"/>
      </rPr>
      <t>=Uвх*(1+αмах)</t>
    </r>
  </si>
  <si>
    <r>
      <t>α</t>
    </r>
    <r>
      <rPr>
        <b/>
        <sz val="8"/>
        <color indexed="8"/>
        <rFont val="Arial"/>
        <family val="2"/>
      </rPr>
      <t>мин</t>
    </r>
  </si>
  <si>
    <r>
      <t>α</t>
    </r>
    <r>
      <rPr>
        <b/>
        <sz val="8"/>
        <color indexed="8"/>
        <rFont val="Arial"/>
        <family val="2"/>
      </rPr>
      <t>мах</t>
    </r>
  </si>
  <si>
    <t>5.Уточним значение токов через стабилитрон</t>
  </si>
  <si>
    <r>
      <t>Iст.мин</t>
    </r>
    <r>
      <rPr>
        <sz val="11"/>
        <color indexed="8"/>
        <rFont val="Arial"/>
        <family val="2"/>
      </rPr>
      <t>=((Uвх.мин-Uст.мах)/Rб)-Iн.мах=</t>
    </r>
  </si>
  <si>
    <r>
      <t>Iст.мах</t>
    </r>
    <r>
      <rPr>
        <sz val="11"/>
        <color indexed="8"/>
        <rFont val="Arial"/>
        <family val="2"/>
      </rPr>
      <t>=((Uвх.мах-Uст.мин)/Rб)-Iн.мин=</t>
    </r>
  </si>
  <si>
    <t>6.Определим максимальную мощьность, рассееваемую стабилитроном</t>
  </si>
  <si>
    <r>
      <t>Pмах</t>
    </r>
    <r>
      <rPr>
        <sz val="11"/>
        <color indexed="8"/>
        <rFont val="Arial"/>
        <family val="2"/>
      </rPr>
      <t>=Iст.мах*Uст.мах=</t>
    </r>
  </si>
  <si>
    <t>Вт</t>
  </si>
  <si>
    <t>7.Определим переменную составляющую выходного напряжения:</t>
  </si>
  <si>
    <r>
      <t>Кn</t>
    </r>
    <r>
      <rPr>
        <sz val="11"/>
        <color indexed="8"/>
        <rFont val="Arial"/>
        <family val="2"/>
      </rPr>
      <t>≈</t>
    </r>
    <r>
      <rPr>
        <b/>
        <sz val="11"/>
        <color indexed="8"/>
        <rFont val="Arial"/>
        <family val="2"/>
      </rPr>
      <t>Кст</t>
    </r>
  </si>
  <si>
    <r>
      <t>Uвых.м1</t>
    </r>
    <r>
      <rPr>
        <sz val="11"/>
        <color indexed="8"/>
        <rFont val="Arial"/>
        <family val="2"/>
      </rPr>
      <t>=αn*Uвых/Кn=</t>
    </r>
  </si>
  <si>
    <t>8.Определим номинальный КПД стабилизатора:</t>
  </si>
  <si>
    <r>
      <t>η</t>
    </r>
    <r>
      <rPr>
        <sz val="11"/>
        <color indexed="8"/>
        <rFont val="Arial"/>
        <family val="2"/>
      </rPr>
      <t>=Uвых*Iн.мах/(Uвх*((Uвх-Uвых)/Rб))=</t>
    </r>
  </si>
  <si>
    <t>9.Определим максимальный ток, потребляемый стабилизатором от выпрямителя:</t>
  </si>
  <si>
    <r>
      <t>Iвх.мах</t>
    </r>
    <r>
      <rPr>
        <sz val="11"/>
        <color indexed="8"/>
        <rFont val="Arial"/>
        <family val="2"/>
      </rPr>
      <t>=(Uвх.мах-Uст.мин)/Rб=</t>
    </r>
  </si>
  <si>
    <t>автоматическое решение</t>
  </si>
  <si>
    <t>подставить свой данные, либо табличные</t>
  </si>
  <si>
    <t>2C168A</t>
  </si>
  <si>
    <t>Убедимся что Кст &lt; Кстмах</t>
  </si>
  <si>
    <t>Кст &lt; Кст² мах =&gt; Кст² мах =</t>
  </si>
  <si>
    <t>* если  Кст &gt; Кст мах =&gt;  то применяется система двухкаскадного стабилизатора, т.е. Кст &lt; Кст² мах (однокаскадный)</t>
  </si>
  <si>
    <t xml:space="preserve">PS - укажите значение Кст мах, который соответствует значению Кст &lt; Кстмах  = </t>
  </si>
  <si>
    <r>
      <t>αn</t>
    </r>
    <r>
      <rPr>
        <sz val="11"/>
        <color indexed="8"/>
        <rFont val="Arial"/>
        <family val="2"/>
      </rPr>
      <t>=0,02...0,05</t>
    </r>
  </si>
  <si>
    <r>
      <t>Rб</t>
    </r>
    <r>
      <rPr>
        <sz val="11"/>
        <color indexed="8"/>
        <rFont val="Arial"/>
        <family val="2"/>
      </rPr>
      <t>=(Uвх*(1-αмин-αn)-Uст.мах)/(Iн.мах+Iст.мин)= (</t>
    </r>
  </si>
  <si>
    <t>*( 1-</t>
  </si>
  <si>
    <t xml:space="preserve"> - </t>
  </si>
  <si>
    <t xml:space="preserve">) - </t>
  </si>
  <si>
    <t>)/(</t>
  </si>
  <si>
    <t>) =</t>
  </si>
  <si>
    <t xml:space="preserve"> + </t>
  </si>
  <si>
    <t xml:space="preserve"> = </t>
  </si>
  <si>
    <t>мВ</t>
  </si>
  <si>
    <t xml:space="preserve"> * </t>
  </si>
  <si>
    <t xml:space="preserve"> / ( </t>
  </si>
  <si>
    <t xml:space="preserve"> *(</t>
  </si>
  <si>
    <t>)/</t>
  </si>
  <si>
    <t>)=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</si>
</sst>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9" fillId="37" borderId="0" xfId="0" applyFont="1" applyFill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46" fillId="38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2</xdr:row>
      <xdr:rowOff>104775</xdr:rowOff>
    </xdr:from>
    <xdr:to>
      <xdr:col>32</xdr:col>
      <xdr:colOff>95250</xdr:colOff>
      <xdr:row>12</xdr:row>
      <xdr:rowOff>133350</xdr:rowOff>
    </xdr:to>
    <xdr:pic>
      <xdr:nvPicPr>
        <xdr:cNvPr id="1" name="Picture 1" descr="9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466725"/>
          <a:ext cx="3876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9"/>
  <sheetViews>
    <sheetView tabSelected="1" zoomScalePageLayoutView="0" workbookViewId="0" topLeftCell="A44">
      <selection activeCell="M68" sqref="M68:O68"/>
    </sheetView>
  </sheetViews>
  <sheetFormatPr defaultColWidth="3.00390625" defaultRowHeight="15"/>
  <cols>
    <col min="1" max="10" width="3.00390625" style="30" customWidth="1"/>
    <col min="11" max="11" width="3.28125" style="30" bestFit="1" customWidth="1"/>
    <col min="12" max="17" width="3.00390625" style="30" customWidth="1"/>
    <col min="18" max="18" width="3.421875" style="30" customWidth="1"/>
    <col min="19" max="19" width="3.00390625" style="30" customWidth="1"/>
    <col min="20" max="16384" width="3.00390625" style="30" customWidth="1"/>
  </cols>
  <sheetData>
    <row r="1" spans="3:27" ht="14.25">
      <c r="C1" s="31" t="s">
        <v>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3:27" ht="14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36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4.25">
      <c r="A4" s="12"/>
      <c r="B4" s="16" t="s">
        <v>0</v>
      </c>
      <c r="C4" s="16"/>
      <c r="D4" s="16"/>
      <c r="E4" s="16"/>
      <c r="F4" s="16"/>
      <c r="G4" s="1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5">
      <c r="A5" s="25" t="s">
        <v>21</v>
      </c>
      <c r="B5" s="16"/>
      <c r="C5" s="16"/>
      <c r="D5" s="19">
        <v>6.5</v>
      </c>
      <c r="E5" s="19"/>
      <c r="F5" s="16" t="s">
        <v>1</v>
      </c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5">
      <c r="A6" s="25" t="s">
        <v>20</v>
      </c>
      <c r="B6" s="16"/>
      <c r="C6" s="16"/>
      <c r="D6" s="19">
        <v>7</v>
      </c>
      <c r="E6" s="19"/>
      <c r="F6" s="16" t="s">
        <v>4</v>
      </c>
      <c r="G6" s="16"/>
      <c r="H6" s="12" t="s">
        <v>5</v>
      </c>
      <c r="I6" s="21">
        <f>D6*0.001</f>
        <v>0.007</v>
      </c>
      <c r="J6" s="21"/>
      <c r="K6" s="21"/>
      <c r="L6" s="12" t="s">
        <v>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5">
      <c r="A7" s="25" t="s">
        <v>18</v>
      </c>
      <c r="B7" s="16"/>
      <c r="C7" s="16"/>
      <c r="D7" s="19">
        <v>15</v>
      </c>
      <c r="E7" s="19"/>
      <c r="F7" s="16" t="s">
        <v>4</v>
      </c>
      <c r="G7" s="16"/>
      <c r="H7" s="12" t="s">
        <v>5</v>
      </c>
      <c r="I7" s="21">
        <f>D7*0.001</f>
        <v>0.015</v>
      </c>
      <c r="J7" s="21"/>
      <c r="K7" s="21"/>
      <c r="L7" s="12" t="s">
        <v>2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5">
      <c r="A8" s="25" t="s">
        <v>19</v>
      </c>
      <c r="B8" s="16"/>
      <c r="C8" s="16"/>
      <c r="D8" s="19">
        <v>20</v>
      </c>
      <c r="E8" s="19"/>
      <c r="F8" s="16"/>
      <c r="G8" s="1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5">
      <c r="A9" s="25" t="s">
        <v>32</v>
      </c>
      <c r="B9" s="25"/>
      <c r="C9" s="12" t="s">
        <v>5</v>
      </c>
      <c r="D9" s="20" t="s">
        <v>33</v>
      </c>
      <c r="E9" s="20"/>
      <c r="F9" s="12" t="s">
        <v>5</v>
      </c>
      <c r="G9" s="21">
        <v>0.1</v>
      </c>
      <c r="H9" s="2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4.25">
      <c r="A10" s="12"/>
      <c r="B10" s="15"/>
      <c r="C10" s="15"/>
      <c r="D10" s="1"/>
      <c r="E10" s="1"/>
      <c r="F10" s="15"/>
      <c r="G10" s="1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4.25">
      <c r="A11" s="12"/>
      <c r="B11" s="15"/>
      <c r="C11" s="15"/>
      <c r="D11" s="15"/>
      <c r="E11" s="15"/>
      <c r="F11" s="15"/>
      <c r="G11" s="1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78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8" ht="14.25">
      <c r="A14" s="12"/>
      <c r="B14" s="16" t="s"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30" t="s">
        <v>7</v>
      </c>
      <c r="AE14" s="19" t="s">
        <v>49</v>
      </c>
      <c r="AF14" s="19"/>
      <c r="AG14" s="19"/>
      <c r="AI14" s="12"/>
      <c r="AJ14" s="12"/>
      <c r="BY14" s="12"/>
      <c r="BZ14" s="12"/>
    </row>
    <row r="15" spans="1:79" ht="14.25">
      <c r="A15" s="12"/>
      <c r="AR15" s="15"/>
      <c r="AS15" s="15"/>
      <c r="AT15" s="15"/>
      <c r="AU15" s="15"/>
      <c r="AV15" s="15"/>
      <c r="AW15" s="15"/>
      <c r="AX15" s="15"/>
      <c r="AY15" s="15"/>
      <c r="AZ15" s="15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5"/>
      <c r="BW15" s="15"/>
      <c r="BX15" s="15"/>
      <c r="BY15" s="15"/>
      <c r="BZ15" s="15"/>
      <c r="CA15" s="32"/>
    </row>
    <row r="16" spans="1:79" ht="14.25">
      <c r="A16" s="12"/>
      <c r="B16" s="17" t="s">
        <v>8</v>
      </c>
      <c r="C16" s="17"/>
      <c r="D16" s="17"/>
      <c r="E16" s="17"/>
      <c r="F16" s="17"/>
      <c r="G16" s="15"/>
      <c r="H16" s="15"/>
      <c r="I16" s="15"/>
      <c r="J16" s="15"/>
      <c r="K16" s="12"/>
      <c r="L16" s="12"/>
      <c r="M16" s="12"/>
      <c r="N16" s="12"/>
      <c r="O16" s="12"/>
      <c r="P16" s="12"/>
      <c r="Q16" s="12"/>
      <c r="R16" s="12"/>
      <c r="S16" s="12"/>
      <c r="BJ16" s="12"/>
      <c r="BK16" s="12"/>
      <c r="BL16" s="12"/>
      <c r="BN16" s="12"/>
      <c r="BO16" s="12"/>
      <c r="BP16" s="12"/>
      <c r="BQ16" s="12"/>
      <c r="BR16" s="12"/>
      <c r="BS16" s="12"/>
      <c r="BT16" s="12"/>
      <c r="BU16" s="12"/>
      <c r="BV16" s="15"/>
      <c r="BW16" s="15"/>
      <c r="BX16" s="15"/>
      <c r="BY16" s="15"/>
      <c r="BZ16" s="15"/>
      <c r="CA16" s="32"/>
    </row>
    <row r="17" spans="1:79" ht="15">
      <c r="A17" s="12"/>
      <c r="B17" s="18" t="s">
        <v>16</v>
      </c>
      <c r="C17" s="17"/>
      <c r="D17" s="17"/>
      <c r="E17" s="19">
        <v>6.1</v>
      </c>
      <c r="F17" s="19"/>
      <c r="G17" s="13" t="s">
        <v>9</v>
      </c>
      <c r="H17" s="19">
        <v>7.5</v>
      </c>
      <c r="I17" s="19"/>
      <c r="J17" s="15" t="s">
        <v>1</v>
      </c>
      <c r="K17" s="12"/>
      <c r="L17" s="12"/>
      <c r="M17" s="12"/>
      <c r="N17" s="12"/>
      <c r="O17" s="12"/>
      <c r="P17" s="12"/>
      <c r="Q17" s="12"/>
      <c r="R17" s="12"/>
      <c r="S17" s="12"/>
      <c r="AL17" s="32"/>
      <c r="AM17" s="3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5"/>
      <c r="BW17" s="15"/>
      <c r="BX17" s="15"/>
      <c r="BY17" s="15"/>
      <c r="BZ17" s="15"/>
      <c r="CA17" s="32"/>
    </row>
    <row r="18" spans="1:79" ht="15">
      <c r="A18" s="12"/>
      <c r="B18" s="18" t="s">
        <v>15</v>
      </c>
      <c r="C18" s="17"/>
      <c r="D18" s="17"/>
      <c r="E18" s="3">
        <v>3</v>
      </c>
      <c r="F18" s="13" t="s">
        <v>9</v>
      </c>
      <c r="G18" s="29">
        <v>15</v>
      </c>
      <c r="H18" s="29"/>
      <c r="I18" s="16" t="s">
        <v>4</v>
      </c>
      <c r="J18" s="16"/>
      <c r="K18" s="12" t="s">
        <v>5</v>
      </c>
      <c r="L18" s="21">
        <f>E18*0.001</f>
        <v>0.003</v>
      </c>
      <c r="M18" s="21"/>
      <c r="N18" s="21"/>
      <c r="O18" s="13" t="s">
        <v>9</v>
      </c>
      <c r="P18" s="21">
        <f>G18*0.001</f>
        <v>0.015</v>
      </c>
      <c r="Q18" s="21"/>
      <c r="R18" s="21"/>
      <c r="S18" s="2" t="s">
        <v>2</v>
      </c>
      <c r="AL18" s="32"/>
      <c r="AM18" s="3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5"/>
      <c r="BW18" s="15"/>
      <c r="BX18" s="15"/>
      <c r="BY18" s="15"/>
      <c r="BZ18" s="15"/>
      <c r="CA18" s="32"/>
    </row>
    <row r="19" spans="1:79" ht="15">
      <c r="A19" s="12"/>
      <c r="B19" s="18" t="s">
        <v>14</v>
      </c>
      <c r="C19" s="17"/>
      <c r="D19" s="17"/>
      <c r="E19" s="19">
        <v>19</v>
      </c>
      <c r="F19" s="19"/>
      <c r="G19" s="19"/>
      <c r="H19" s="19"/>
      <c r="I19" s="16" t="s">
        <v>12</v>
      </c>
      <c r="J19" s="16"/>
      <c r="K19" s="12"/>
      <c r="L19" s="12"/>
      <c r="M19" s="12"/>
      <c r="N19" s="12"/>
      <c r="O19" s="12"/>
      <c r="P19" s="12"/>
      <c r="Q19" s="12"/>
      <c r="R19" s="12"/>
      <c r="S19" s="12"/>
      <c r="AL19" s="32"/>
      <c r="AM19" s="3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5"/>
      <c r="BW19" s="15"/>
      <c r="BX19" s="15"/>
      <c r="BY19" s="15"/>
      <c r="BZ19" s="15"/>
      <c r="CA19" s="32"/>
    </row>
    <row r="20" spans="1:79" ht="15">
      <c r="A20" s="12"/>
      <c r="B20" s="18" t="s">
        <v>13</v>
      </c>
      <c r="C20" s="17"/>
      <c r="D20" s="17"/>
      <c r="E20" s="19" t="s">
        <v>10</v>
      </c>
      <c r="F20" s="19"/>
      <c r="G20" s="19"/>
      <c r="H20" s="19"/>
      <c r="I20" s="16" t="s">
        <v>11</v>
      </c>
      <c r="J20" s="16"/>
      <c r="K20" s="12"/>
      <c r="L20" s="12"/>
      <c r="M20" s="12"/>
      <c r="N20" s="12"/>
      <c r="O20" s="12"/>
      <c r="P20" s="12"/>
      <c r="Q20" s="12"/>
      <c r="R20" s="12"/>
      <c r="S20" s="12"/>
      <c r="AL20" s="32"/>
      <c r="AM20" s="3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U20" s="12"/>
      <c r="BV20" s="15"/>
      <c r="BW20" s="15"/>
      <c r="BX20" s="15"/>
      <c r="BY20" s="15"/>
      <c r="BZ20" s="15"/>
      <c r="CA20" s="32"/>
    </row>
    <row r="21" spans="1:49" ht="14.25">
      <c r="A21" s="1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15">
      <c r="A22" s="12"/>
      <c r="B22" s="22" t="s">
        <v>25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4" t="s">
        <v>17</v>
      </c>
      <c r="X22" s="15"/>
      <c r="Y22" s="15"/>
      <c r="Z22" s="15"/>
      <c r="AA22" s="15"/>
      <c r="AB22" s="15"/>
      <c r="AC22" s="15"/>
      <c r="AE22" s="15"/>
      <c r="AG22" s="21">
        <f>(E17+H17)/2</f>
        <v>6.8</v>
      </c>
      <c r="AH22" s="21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14.25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2"/>
      <c r="AD23" s="12"/>
      <c r="AE23" s="12"/>
      <c r="AF23" s="12"/>
      <c r="AG23" s="12"/>
      <c r="AH23" s="12"/>
      <c r="AI23" s="12"/>
      <c r="AJ23" s="15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14.25">
      <c r="A24" s="12"/>
      <c r="B24" s="22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14.25">
      <c r="A25" s="12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15">
      <c r="A26" s="12"/>
      <c r="B26" s="15"/>
      <c r="C26" s="14" t="s">
        <v>23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1">
        <f>AG22*(1-0.1)/((I7+L18)*E19)</f>
        <v>17.894736842105264</v>
      </c>
      <c r="R26" s="21"/>
      <c r="S26" s="21"/>
      <c r="T26" s="15"/>
      <c r="U26" s="16"/>
      <c r="V26" s="16"/>
      <c r="W26" s="12"/>
      <c r="X26" s="16"/>
      <c r="Y26" s="16"/>
      <c r="Z26" s="16"/>
      <c r="AA26" s="12"/>
      <c r="AB26" s="12"/>
      <c r="AF26" s="12"/>
      <c r="AG26" s="12"/>
      <c r="AH26" s="12"/>
      <c r="AI26" s="12"/>
      <c r="AJ26" s="12"/>
      <c r="AS26" s="32"/>
      <c r="AT26" s="32"/>
      <c r="AU26" s="32"/>
      <c r="AV26" s="32"/>
      <c r="AW26" s="32"/>
    </row>
    <row r="27" spans="1:3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49" ht="14.25">
      <c r="A28" s="12"/>
      <c r="B28" s="27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12"/>
      <c r="M28" s="21">
        <f>D8</f>
        <v>20</v>
      </c>
      <c r="N28" s="21"/>
      <c r="O28" s="12" t="s">
        <v>22</v>
      </c>
      <c r="P28" s="21">
        <f>Q26</f>
        <v>17.894736842105264</v>
      </c>
      <c r="Q28" s="21"/>
      <c r="R28" s="12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58" ht="14.25">
      <c r="A29" s="13"/>
      <c r="B29" s="28" t="s">
        <v>52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45" ht="15" customHeight="1">
      <c r="A30" s="13"/>
      <c r="B30" s="38" t="s">
        <v>51</v>
      </c>
      <c r="C30" s="38"/>
      <c r="D30" s="38"/>
      <c r="E30" s="38"/>
      <c r="F30" s="38"/>
      <c r="G30" s="38"/>
      <c r="H30" s="38"/>
      <c r="I30" s="38"/>
      <c r="J30" s="38"/>
      <c r="K30" s="38"/>
      <c r="L30" s="35">
        <f>Q26*Q26</f>
        <v>320.22160664819944</v>
      </c>
      <c r="M30" s="35"/>
      <c r="P30" s="34" t="s">
        <v>53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6">
        <v>320.2</v>
      </c>
      <c r="AR30" s="36"/>
      <c r="AS30" s="32"/>
    </row>
    <row r="31" spans="1:37" ht="14.25">
      <c r="A31" s="13"/>
      <c r="AJ31" s="13"/>
      <c r="AK31" s="13"/>
    </row>
    <row r="32" spans="1:37" ht="14.25">
      <c r="A32" s="13"/>
      <c r="B32" s="22" t="s">
        <v>27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"/>
      <c r="S32" s="1"/>
      <c r="T32" s="1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4.25">
      <c r="A33" s="13"/>
      <c r="B33" s="13"/>
      <c r="C33" s="13"/>
      <c r="D33" s="13"/>
      <c r="E33" s="13"/>
      <c r="F33" s="13"/>
      <c r="G33" s="4"/>
      <c r="H33" s="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5">
      <c r="A34" s="13"/>
      <c r="B34" s="20" t="s">
        <v>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3" t="s">
        <v>5</v>
      </c>
      <c r="R34" s="26">
        <f>((H17/(1-G9-K40))/(1-(D8/AQ30)))</f>
        <v>9.090530555387318</v>
      </c>
      <c r="S34" s="26"/>
      <c r="T34" s="13" t="s">
        <v>1</v>
      </c>
      <c r="U34" s="13"/>
      <c r="V34" s="13"/>
      <c r="W34" s="13"/>
      <c r="X34" s="13"/>
      <c r="Y34" s="13"/>
      <c r="Z34" s="1"/>
      <c r="AA34" s="1"/>
      <c r="AB34" s="13"/>
      <c r="AC34" s="13"/>
      <c r="AD34" s="13"/>
      <c r="AE34" s="13"/>
      <c r="AF34" s="13"/>
      <c r="AI34" s="13"/>
      <c r="AJ34" s="13"/>
      <c r="AK34" s="13"/>
    </row>
    <row r="35" spans="1:37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5">
      <c r="A36" s="13"/>
      <c r="B36" s="20" t="s">
        <v>30</v>
      </c>
      <c r="C36" s="23"/>
      <c r="D36" s="23"/>
      <c r="E36" s="23"/>
      <c r="F36" s="23"/>
      <c r="G36" s="23"/>
      <c r="H36" s="23"/>
      <c r="I36" s="23"/>
      <c r="J36" s="13" t="s">
        <v>5</v>
      </c>
      <c r="K36" s="21">
        <f>R34*(1-G9)</f>
        <v>8.181477499848587</v>
      </c>
      <c r="L36" s="21"/>
      <c r="M36" s="13" t="s">
        <v>1</v>
      </c>
      <c r="N36" s="1"/>
      <c r="O36" s="1"/>
      <c r="P36" s="1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4.25">
      <c r="A37" s="13"/>
      <c r="B37" s="13"/>
      <c r="C37" s="13"/>
      <c r="D37" s="13"/>
      <c r="E37" s="13"/>
      <c r="F37" s="13"/>
      <c r="G37" s="4"/>
      <c r="H37" s="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5">
      <c r="A38" s="13"/>
      <c r="B38" s="20" t="s">
        <v>31</v>
      </c>
      <c r="C38" s="23"/>
      <c r="D38" s="23"/>
      <c r="E38" s="23"/>
      <c r="F38" s="23"/>
      <c r="G38" s="23"/>
      <c r="H38" s="23"/>
      <c r="I38" s="23"/>
      <c r="J38" s="13" t="s">
        <v>5</v>
      </c>
      <c r="K38" s="21">
        <f>R34*(1+G9)</f>
        <v>9.99958361092605</v>
      </c>
      <c r="L38" s="21"/>
      <c r="M38" s="13" t="s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5">
      <c r="A40" s="13"/>
      <c r="B40" s="20" t="s">
        <v>54</v>
      </c>
      <c r="C40" s="23"/>
      <c r="D40" s="23"/>
      <c r="E40" s="23"/>
      <c r="F40" s="23"/>
      <c r="G40" s="23" t="s">
        <v>24</v>
      </c>
      <c r="H40" s="23"/>
      <c r="I40" s="23"/>
      <c r="J40" s="23"/>
      <c r="K40" s="19">
        <v>0.02</v>
      </c>
      <c r="L40" s="1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47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R41" s="41"/>
      <c r="AS41" s="41"/>
      <c r="AT41" s="41"/>
      <c r="AU41" s="13"/>
    </row>
    <row r="42" spans="1:37" ht="14.25">
      <c r="A42" s="13"/>
      <c r="B42" s="22" t="s">
        <v>28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41" ht="15">
      <c r="A44" s="13"/>
      <c r="B44" s="20" t="s">
        <v>55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7">
        <f>R34</f>
        <v>9.090530555387318</v>
      </c>
      <c r="T44" s="34"/>
      <c r="U44" s="34" t="s">
        <v>56</v>
      </c>
      <c r="V44" s="34"/>
      <c r="W44" s="23">
        <f>G9</f>
        <v>0.1</v>
      </c>
      <c r="X44" s="23"/>
      <c r="Y44" s="13" t="s">
        <v>57</v>
      </c>
      <c r="Z44" s="23">
        <f>K40</f>
        <v>0.02</v>
      </c>
      <c r="AA44" s="23"/>
      <c r="AB44" s="13" t="s">
        <v>58</v>
      </c>
      <c r="AC44" s="23">
        <f>H17</f>
        <v>7.5</v>
      </c>
      <c r="AD44" s="23"/>
      <c r="AE44" s="13" t="s">
        <v>59</v>
      </c>
      <c r="AF44" s="23">
        <f>I7</f>
        <v>0.015</v>
      </c>
      <c r="AG44" s="23"/>
      <c r="AH44" s="13" t="s">
        <v>61</v>
      </c>
      <c r="AI44" s="23">
        <f>L18</f>
        <v>0.003</v>
      </c>
      <c r="AJ44" s="23"/>
      <c r="AK44" s="23"/>
      <c r="AL44" s="13" t="s">
        <v>60</v>
      </c>
      <c r="AM44" s="42">
        <f>((S44*(1-W44-Z44))-AC44)/(AF44+AI44)</f>
        <v>27.759271596713308</v>
      </c>
      <c r="AN44" s="42"/>
      <c r="AO44" s="32"/>
    </row>
    <row r="45" spans="1:37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4.25">
      <c r="A46" s="13"/>
      <c r="B46" s="22" t="s">
        <v>34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5">
      <c r="A48" s="13"/>
      <c r="B48" s="20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>
        <f>((K38-E17)/AM44)-I6</f>
        <v>0.13347860000000003</v>
      </c>
      <c r="Q48" s="24"/>
      <c r="R48" s="24"/>
      <c r="S48" s="13" t="s">
        <v>2</v>
      </c>
      <c r="T48" s="13"/>
      <c r="U48" s="13"/>
      <c r="V48" s="13"/>
      <c r="W48" s="13"/>
      <c r="X48" s="13"/>
      <c r="Y48" s="5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4.25">
      <c r="A49" s="13"/>
      <c r="B49" s="13"/>
      <c r="C49" s="13"/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5">
      <c r="A50" s="13"/>
      <c r="B50" s="20" t="s">
        <v>35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4">
        <f>((K36-H17)/AM44)-I7</f>
        <v>0.00954954545454548</v>
      </c>
      <c r="Q50" s="24"/>
      <c r="R50" s="24"/>
      <c r="S50" s="13" t="s">
        <v>2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4.25">
      <c r="A51" s="13"/>
      <c r="B51" s="13"/>
      <c r="C51" s="13"/>
      <c r="D51" s="13"/>
      <c r="E51" s="13"/>
      <c r="F51" s="13"/>
      <c r="G51" s="13"/>
      <c r="H51" s="13"/>
      <c r="I51" s="13"/>
      <c r="J51" s="5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5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4.25">
      <c r="A52" s="13"/>
      <c r="B52" s="22" t="s">
        <v>37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5">
      <c r="A54" s="13"/>
      <c r="B54" s="20" t="s">
        <v>38</v>
      </c>
      <c r="C54" s="20"/>
      <c r="D54" s="20"/>
      <c r="E54" s="20"/>
      <c r="F54" s="20"/>
      <c r="G54" s="20"/>
      <c r="H54" s="20"/>
      <c r="I54" s="20"/>
      <c r="J54" s="21">
        <f>P48*H17</f>
        <v>1.0010895000000002</v>
      </c>
      <c r="K54" s="21"/>
      <c r="L54" s="13" t="s">
        <v>39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4.25">
      <c r="A56" s="13"/>
      <c r="B56" s="22" t="s">
        <v>40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5">
      <c r="A58" s="13"/>
      <c r="B58" s="20" t="s">
        <v>42</v>
      </c>
      <c r="C58" s="23"/>
      <c r="D58" s="23"/>
      <c r="E58" s="23"/>
      <c r="F58" s="23"/>
      <c r="G58" s="23"/>
      <c r="H58" s="23"/>
      <c r="I58" s="23"/>
      <c r="J58" s="40">
        <f>(K40*AG22)/D8</f>
        <v>0.0068000000000000005</v>
      </c>
      <c r="K58" s="40"/>
      <c r="L58" s="40"/>
      <c r="M58" s="13" t="s">
        <v>1</v>
      </c>
      <c r="N58" s="13" t="s">
        <v>62</v>
      </c>
      <c r="O58" s="23">
        <f>J58*1000</f>
        <v>6.800000000000001</v>
      </c>
      <c r="P58" s="23"/>
      <c r="Q58" s="13" t="s">
        <v>63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5">
      <c r="A60" s="13"/>
      <c r="B60" s="20" t="s">
        <v>41</v>
      </c>
      <c r="C60" s="23"/>
      <c r="D60" s="2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"/>
      <c r="AJ61" s="1"/>
      <c r="AK61" s="13"/>
    </row>
    <row r="62" spans="1:37" ht="14.25">
      <c r="A62" s="13"/>
      <c r="B62" s="22" t="s">
        <v>43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8"/>
      <c r="T62" s="8"/>
      <c r="U62" s="8"/>
      <c r="V62" s="8"/>
      <c r="W62" s="8"/>
      <c r="X62" s="8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5">
      <c r="A64" s="13"/>
      <c r="B64" s="20" t="s">
        <v>44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34">
        <f>AG22</f>
        <v>6.8</v>
      </c>
      <c r="P64" s="34"/>
      <c r="Q64" s="1" t="s">
        <v>64</v>
      </c>
      <c r="R64" s="23">
        <f>I7</f>
        <v>0.015</v>
      </c>
      <c r="S64" s="23"/>
      <c r="T64" s="13" t="s">
        <v>65</v>
      </c>
      <c r="U64" s="39">
        <f>R34</f>
        <v>9.090530555387318</v>
      </c>
      <c r="V64" s="23"/>
      <c r="W64" s="13" t="s">
        <v>66</v>
      </c>
      <c r="X64" s="39">
        <f>R34</f>
        <v>9.090530555387318</v>
      </c>
      <c r="Y64" s="23"/>
      <c r="Z64" s="13" t="s">
        <v>57</v>
      </c>
      <c r="AA64" s="23">
        <f>AG22</f>
        <v>6.8</v>
      </c>
      <c r="AB64" s="23"/>
      <c r="AC64" s="13" t="s">
        <v>67</v>
      </c>
      <c r="AD64" s="23">
        <f>AM44</f>
        <v>27.759271596713308</v>
      </c>
      <c r="AE64" s="23"/>
      <c r="AF64" s="13" t="s">
        <v>68</v>
      </c>
      <c r="AG64" s="40">
        <f>(O64*R64)/(U64*((X64-AA64)/AD64))</f>
        <v>0.13598246744020417</v>
      </c>
      <c r="AH64" s="40"/>
      <c r="AI64" s="1"/>
      <c r="AJ64" s="1"/>
      <c r="AK64" s="1"/>
    </row>
    <row r="65" spans="1:37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4.25">
      <c r="A66" s="13"/>
      <c r="B66" s="22" t="s">
        <v>45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9"/>
      <c r="AF66" s="13"/>
      <c r="AG66" s="13"/>
      <c r="AH66" s="13"/>
      <c r="AI66" s="13"/>
      <c r="AJ66" s="13"/>
      <c r="AK66" s="13"/>
    </row>
    <row r="67" spans="1:37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6"/>
      <c r="S67" s="6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5">
      <c r="A68" s="13"/>
      <c r="B68" s="20" t="s">
        <v>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1">
        <f>(K38-E17)/AM44</f>
        <v>0.14047860000000004</v>
      </c>
      <c r="N68" s="21"/>
      <c r="O68" s="21"/>
      <c r="P68" s="13" t="s">
        <v>2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6"/>
      <c r="S69" s="6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6"/>
      <c r="S71" s="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5">
      <c r="A72" s="13"/>
      <c r="B72" s="10"/>
      <c r="C72" s="10"/>
      <c r="D72" s="10"/>
      <c r="E72" s="10"/>
      <c r="F72" s="10"/>
      <c r="G72" s="10"/>
      <c r="H72" s="13"/>
      <c r="I72" s="13" t="s">
        <v>9</v>
      </c>
      <c r="J72" s="13"/>
      <c r="K72" s="20" t="s">
        <v>47</v>
      </c>
      <c r="L72" s="20"/>
      <c r="M72" s="20"/>
      <c r="N72" s="20"/>
      <c r="O72" s="20"/>
      <c r="P72" s="20"/>
      <c r="Q72" s="20"/>
      <c r="R72" s="20"/>
      <c r="S72" s="20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62" ht="14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2"/>
      <c r="BH73" s="12"/>
      <c r="BI73" s="12"/>
      <c r="BJ73" s="12"/>
    </row>
    <row r="74" spans="1:62" ht="15">
      <c r="A74" s="13"/>
      <c r="B74" s="11"/>
      <c r="C74" s="11"/>
      <c r="D74" s="11"/>
      <c r="E74" s="11"/>
      <c r="F74" s="11"/>
      <c r="G74" s="11"/>
      <c r="H74" s="13"/>
      <c r="I74" s="13" t="s">
        <v>9</v>
      </c>
      <c r="J74" s="13"/>
      <c r="K74" s="20" t="s">
        <v>48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2"/>
      <c r="BH74" s="12"/>
      <c r="BI74" s="12"/>
      <c r="BJ74" s="12"/>
    </row>
    <row r="75" spans="1:62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2"/>
      <c r="BH75" s="12"/>
      <c r="BI75" s="12"/>
      <c r="BJ75" s="12"/>
    </row>
    <row r="76" spans="1:62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2"/>
      <c r="BH76" s="12"/>
      <c r="BI76" s="12"/>
      <c r="BJ76" s="12"/>
    </row>
    <row r="77" spans="1:62" ht="14.25">
      <c r="A77" s="13"/>
      <c r="B77" s="13"/>
      <c r="C77" s="13"/>
      <c r="D77" s="6"/>
      <c r="E77" s="13"/>
      <c r="F77" s="13"/>
      <c r="G77" s="6"/>
      <c r="H77" s="13"/>
      <c r="I77" s="13"/>
      <c r="J77" s="6"/>
      <c r="K77" s="6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2"/>
      <c r="BH77" s="12"/>
      <c r="BI77" s="12"/>
      <c r="BJ77" s="12"/>
    </row>
    <row r="78" spans="1:62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2"/>
      <c r="BH78" s="12"/>
      <c r="BI78" s="12"/>
      <c r="BJ78" s="12"/>
    </row>
    <row r="79" spans="1:62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2"/>
      <c r="BH79" s="12"/>
      <c r="BI79" s="12"/>
      <c r="BJ79" s="12"/>
    </row>
    <row r="80" spans="1:62" ht="15">
      <c r="A80" s="13"/>
      <c r="B80" s="13"/>
      <c r="C80" s="13"/>
      <c r="D80" s="6"/>
      <c r="E80" s="13"/>
      <c r="F80" s="13"/>
      <c r="G80" s="6"/>
      <c r="H80" s="13"/>
      <c r="I80" s="13"/>
      <c r="J80" s="6"/>
      <c r="K80" s="6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7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2"/>
      <c r="BH80" s="12"/>
      <c r="BI80" s="12"/>
      <c r="BJ80" s="12"/>
    </row>
    <row r="81" spans="1:62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2"/>
      <c r="BH81" s="12"/>
      <c r="BI81" s="12"/>
      <c r="BJ81" s="12"/>
    </row>
    <row r="82" spans="1:62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7"/>
      <c r="AN82" s="7"/>
      <c r="AO82" s="7"/>
      <c r="AP82" s="7"/>
      <c r="AQ82" s="7"/>
      <c r="AR82" s="7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2"/>
      <c r="BH82" s="12"/>
      <c r="BI82" s="12"/>
      <c r="BJ82" s="12"/>
    </row>
    <row r="83" spans="1:62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2"/>
      <c r="BH83" s="12"/>
      <c r="BI83" s="12"/>
      <c r="BJ83" s="12"/>
    </row>
    <row r="84" spans="1:62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7"/>
      <c r="AN84" s="7"/>
      <c r="AO84" s="7"/>
      <c r="AP84" s="7"/>
      <c r="AQ84" s="7"/>
      <c r="AR84" s="7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2"/>
      <c r="BH84" s="12"/>
      <c r="BI84" s="12"/>
      <c r="BJ84" s="12"/>
    </row>
    <row r="85" spans="1:62" ht="15">
      <c r="A85" s="13"/>
      <c r="B85" s="7"/>
      <c r="C85" s="7"/>
      <c r="D85" s="7"/>
      <c r="E85" s="7"/>
      <c r="F85" s="7"/>
      <c r="G85" s="7"/>
      <c r="H85" s="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2"/>
      <c r="BH85" s="12"/>
      <c r="BI85" s="12"/>
      <c r="BJ85" s="12"/>
    </row>
    <row r="86" spans="1:62" ht="14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2"/>
      <c r="BH86" s="12"/>
      <c r="BI86" s="12"/>
      <c r="BJ86" s="12"/>
    </row>
    <row r="87" spans="1:62" ht="15">
      <c r="A87" s="13"/>
      <c r="B87" s="7"/>
      <c r="C87" s="7"/>
      <c r="D87" s="7"/>
      <c r="E87" s="7"/>
      <c r="F87" s="7"/>
      <c r="G87" s="7"/>
      <c r="H87" s="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2"/>
      <c r="BH87" s="12"/>
      <c r="BI87" s="12"/>
      <c r="BJ87" s="12"/>
    </row>
    <row r="88" spans="1:62" ht="14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2"/>
      <c r="BH88" s="12"/>
      <c r="BI88" s="12"/>
      <c r="BJ88" s="12"/>
    </row>
    <row r="89" spans="1:62" ht="15">
      <c r="A89" s="13"/>
      <c r="B89" s="7"/>
      <c r="C89" s="7"/>
      <c r="D89" s="7"/>
      <c r="E89" s="7"/>
      <c r="F89" s="7"/>
      <c r="G89" s="7"/>
      <c r="H89" s="6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2"/>
      <c r="BH89" s="12"/>
      <c r="BI89" s="12"/>
      <c r="BJ89" s="12"/>
    </row>
    <row r="90" spans="1:62" ht="14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2"/>
      <c r="BH90" s="12"/>
      <c r="BI90" s="12"/>
      <c r="BJ90" s="12"/>
    </row>
    <row r="91" spans="1:62" ht="14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2"/>
      <c r="BH91" s="12"/>
      <c r="BI91" s="12"/>
      <c r="BJ91" s="12"/>
    </row>
    <row r="92" spans="1:62" ht="14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2"/>
      <c r="BH92" s="12"/>
      <c r="BI92" s="12"/>
      <c r="BJ92" s="12"/>
    </row>
    <row r="93" spans="1:62" ht="14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2"/>
      <c r="BH93" s="12"/>
      <c r="BI93" s="12"/>
      <c r="BJ93" s="12"/>
    </row>
    <row r="94" spans="1:62" ht="14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2"/>
      <c r="BH94" s="12"/>
      <c r="BI94" s="12"/>
      <c r="BJ94" s="12"/>
    </row>
    <row r="95" spans="1:62" ht="14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2"/>
      <c r="BH95" s="12"/>
      <c r="BI95" s="12"/>
      <c r="BJ95" s="12"/>
    </row>
    <row r="96" spans="1:62" ht="14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2"/>
      <c r="BH96" s="12"/>
      <c r="BI96" s="12"/>
      <c r="BJ96" s="12"/>
    </row>
    <row r="97" spans="1:62" ht="14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2"/>
      <c r="BH97" s="12"/>
      <c r="BI97" s="12"/>
      <c r="BJ97" s="12"/>
    </row>
    <row r="98" spans="1:62" ht="14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2"/>
      <c r="BH98" s="12"/>
      <c r="BI98" s="12"/>
      <c r="BJ98" s="12"/>
    </row>
    <row r="99" spans="1:62" ht="14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2"/>
      <c r="BH99" s="12"/>
      <c r="BI99" s="12"/>
      <c r="BJ99" s="12"/>
    </row>
    <row r="100" spans="1:62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2"/>
      <c r="BH100" s="12"/>
      <c r="BI100" s="12"/>
      <c r="BJ100" s="12"/>
    </row>
    <row r="101" spans="1:62" ht="14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2"/>
      <c r="BH101" s="12"/>
      <c r="BI101" s="12"/>
      <c r="BJ101" s="12"/>
    </row>
    <row r="102" spans="1:62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2"/>
      <c r="BH102" s="12"/>
      <c r="BI102" s="12"/>
      <c r="BJ102" s="12"/>
    </row>
    <row r="103" spans="1:62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2"/>
      <c r="BH103" s="12"/>
      <c r="BI103" s="12"/>
      <c r="BJ103" s="12"/>
    </row>
    <row r="104" spans="1:62" ht="14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2"/>
      <c r="BH104" s="12"/>
      <c r="BI104" s="12"/>
      <c r="BJ104" s="12"/>
    </row>
    <row r="105" spans="1:62" ht="14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2"/>
      <c r="BH105" s="12"/>
      <c r="BI105" s="12"/>
      <c r="BJ105" s="12"/>
    </row>
    <row r="106" spans="1:62" ht="14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2"/>
      <c r="BH106" s="12"/>
      <c r="BI106" s="12"/>
      <c r="BJ106" s="12"/>
    </row>
    <row r="107" spans="1:62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2"/>
      <c r="BH107" s="12"/>
      <c r="BI107" s="12"/>
      <c r="BJ107" s="12"/>
    </row>
    <row r="108" spans="1:62" ht="14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2"/>
      <c r="BH108" s="12"/>
      <c r="BI108" s="12"/>
      <c r="BJ108" s="12"/>
    </row>
    <row r="109" spans="1:62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2"/>
      <c r="BH109" s="12"/>
      <c r="BI109" s="12"/>
      <c r="BJ109" s="12"/>
    </row>
    <row r="110" spans="1:62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2"/>
      <c r="BH110" s="12"/>
      <c r="BI110" s="12"/>
      <c r="BJ110" s="12"/>
    </row>
    <row r="111" spans="1:62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2"/>
      <c r="BH111" s="12"/>
      <c r="BI111" s="12"/>
      <c r="BJ111" s="12"/>
    </row>
    <row r="112" spans="1:62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2"/>
      <c r="BH112" s="12"/>
      <c r="BI112" s="12"/>
      <c r="BJ112" s="12"/>
    </row>
    <row r="113" spans="1:62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2"/>
      <c r="BH113" s="12"/>
      <c r="BI113" s="12"/>
      <c r="BJ113" s="12"/>
    </row>
    <row r="114" spans="1:62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2"/>
      <c r="BH114" s="12"/>
      <c r="BI114" s="12"/>
      <c r="BJ114" s="12"/>
    </row>
    <row r="115" spans="1:62" ht="14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2"/>
      <c r="BH115" s="12"/>
      <c r="BI115" s="12"/>
      <c r="BJ115" s="12"/>
    </row>
    <row r="116" spans="1:62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2"/>
      <c r="BH116" s="12"/>
      <c r="BI116" s="12"/>
      <c r="BJ116" s="12"/>
    </row>
    <row r="117" spans="1:62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2"/>
      <c r="BH117" s="12"/>
      <c r="BI117" s="12"/>
      <c r="BJ117" s="12"/>
    </row>
    <row r="118" spans="1:62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2"/>
      <c r="BH118" s="12"/>
      <c r="BI118" s="12"/>
      <c r="BJ118" s="12"/>
    </row>
    <row r="119" spans="1:62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2"/>
      <c r="BH119" s="12"/>
      <c r="BI119" s="12"/>
      <c r="BJ119" s="12"/>
    </row>
    <row r="120" spans="1:62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2"/>
      <c r="BH120" s="12"/>
      <c r="BI120" s="12"/>
      <c r="BJ120" s="12"/>
    </row>
    <row r="121" spans="1:62" ht="14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2"/>
      <c r="BH121" s="12"/>
      <c r="BI121" s="12"/>
      <c r="BJ121" s="12"/>
    </row>
    <row r="122" spans="1:62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2"/>
      <c r="BH122" s="12"/>
      <c r="BI122" s="12"/>
      <c r="BJ122" s="12"/>
    </row>
    <row r="123" spans="1:62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2"/>
      <c r="BH123" s="12"/>
      <c r="BI123" s="12"/>
      <c r="BJ123" s="12"/>
    </row>
    <row r="124" spans="1:62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2"/>
      <c r="BH124" s="12"/>
      <c r="BI124" s="12"/>
      <c r="BJ124" s="12"/>
    </row>
    <row r="125" spans="1:62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2"/>
      <c r="BH125" s="12"/>
      <c r="BI125" s="12"/>
      <c r="BJ125" s="12"/>
    </row>
    <row r="126" spans="1:62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2"/>
      <c r="BH126" s="12"/>
      <c r="BI126" s="12"/>
      <c r="BJ126" s="12"/>
    </row>
    <row r="127" spans="1:62" ht="14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2"/>
      <c r="BH127" s="12"/>
      <c r="BI127" s="12"/>
      <c r="BJ127" s="12"/>
    </row>
    <row r="128" spans="1:62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2"/>
      <c r="BH128" s="12"/>
      <c r="BI128" s="12"/>
      <c r="BJ128" s="12"/>
    </row>
    <row r="129" spans="1:62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2"/>
      <c r="BH129" s="12"/>
      <c r="BI129" s="12"/>
      <c r="BJ129" s="12"/>
    </row>
    <row r="130" spans="1:62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2"/>
      <c r="BH130" s="12"/>
      <c r="BI130" s="12"/>
      <c r="BJ130" s="12"/>
    </row>
    <row r="131" spans="1:62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62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</row>
    <row r="133" spans="1:62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</row>
    <row r="134" spans="1:62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</row>
    <row r="135" spans="1:62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</row>
    <row r="136" spans="1:62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</row>
    <row r="137" spans="1:62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</row>
    <row r="138" spans="1:62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</row>
    <row r="139" spans="1:62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</row>
    <row r="140" spans="1:62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</row>
    <row r="141" spans="1:62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</row>
    <row r="142" spans="1:62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</row>
    <row r="143" spans="1:62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</row>
    <row r="144" spans="1:62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</row>
    <row r="145" spans="1:62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</row>
    <row r="146" spans="1:62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</row>
    <row r="147" spans="1:62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</row>
    <row r="148" spans="1:62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</row>
    <row r="149" spans="1:62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</row>
    <row r="150" spans="1:62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</row>
    <row r="151" spans="1:62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</row>
    <row r="152" spans="1:62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</row>
    <row r="153" spans="1:62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</row>
    <row r="154" spans="1:62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</row>
    <row r="155" spans="1:62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</row>
    <row r="156" spans="1:62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</row>
    <row r="157" spans="1:62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</row>
    <row r="158" spans="1:62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</row>
    <row r="159" spans="1:62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</row>
    <row r="160" spans="1:62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62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</row>
    <row r="162" spans="1:62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</row>
    <row r="163" spans="1:62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</row>
    <row r="164" spans="1:62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</row>
    <row r="165" spans="1:62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</row>
    <row r="166" spans="1:62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</row>
    <row r="167" spans="1:62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</row>
    <row r="168" spans="1:62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</row>
    <row r="169" spans="1:62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</row>
    <row r="170" spans="1:62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</row>
    <row r="171" spans="1:62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</row>
    <row r="172" spans="1:62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</row>
    <row r="173" spans="1:62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</row>
    <row r="174" spans="1:62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</row>
    <row r="175" spans="1:62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</row>
    <row r="176" spans="1:62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</row>
    <row r="177" spans="1:62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</row>
    <row r="178" spans="1:62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</row>
    <row r="179" spans="1:62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</row>
    <row r="180" spans="1:62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</row>
    <row r="181" spans="1:62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</row>
    <row r="182" spans="1:62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</row>
    <row r="183" spans="1:62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</row>
    <row r="184" spans="1:62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</row>
    <row r="185" spans="1:62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</row>
    <row r="186" spans="1:62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</row>
    <row r="187" spans="1:62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</row>
    <row r="188" spans="1:62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</row>
    <row r="189" spans="1:62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</row>
  </sheetData>
  <sheetProtection/>
  <mergeCells count="97">
    <mergeCell ref="AD64:AE64"/>
    <mergeCell ref="AG64:AH64"/>
    <mergeCell ref="M68:O68"/>
    <mergeCell ref="O64:P64"/>
    <mergeCell ref="R64:S64"/>
    <mergeCell ref="U64:V64"/>
    <mergeCell ref="X64:Y64"/>
    <mergeCell ref="AA64:AB64"/>
    <mergeCell ref="AI44:AK44"/>
    <mergeCell ref="AM44:AN44"/>
    <mergeCell ref="B30:K30"/>
    <mergeCell ref="P30:AP30"/>
    <mergeCell ref="S44:T44"/>
    <mergeCell ref="U44:V44"/>
    <mergeCell ref="W44:X44"/>
    <mergeCell ref="Z44:AA44"/>
    <mergeCell ref="B28:K28"/>
    <mergeCell ref="B29:AN29"/>
    <mergeCell ref="L30:M30"/>
    <mergeCell ref="AQ30:AR30"/>
    <mergeCell ref="Q26:S26"/>
    <mergeCell ref="AG22:AH22"/>
    <mergeCell ref="R34:S34"/>
    <mergeCell ref="K36:L36"/>
    <mergeCell ref="K38:L38"/>
    <mergeCell ref="J58:L58"/>
    <mergeCell ref="O58:P58"/>
    <mergeCell ref="I20:J20"/>
    <mergeCell ref="I19:J19"/>
    <mergeCell ref="I18:J18"/>
    <mergeCell ref="B22:V22"/>
    <mergeCell ref="I7:K7"/>
    <mergeCell ref="P18:R18"/>
    <mergeCell ref="B20:D20"/>
    <mergeCell ref="D7:E7"/>
    <mergeCell ref="B14:AC14"/>
    <mergeCell ref="E17:F17"/>
    <mergeCell ref="H17:I17"/>
    <mergeCell ref="A7:C7"/>
    <mergeCell ref="A6:C6"/>
    <mergeCell ref="D8:E8"/>
    <mergeCell ref="A9:B9"/>
    <mergeCell ref="D9:E9"/>
    <mergeCell ref="G9:H9"/>
    <mergeCell ref="G18:H18"/>
    <mergeCell ref="E20:H20"/>
    <mergeCell ref="B32:Q32"/>
    <mergeCell ref="B24:X24"/>
    <mergeCell ref="AE14:AG14"/>
    <mergeCell ref="B40:F40"/>
    <mergeCell ref="G40:J40"/>
    <mergeCell ref="K40:L40"/>
    <mergeCell ref="X26:Z26"/>
    <mergeCell ref="B34:P34"/>
    <mergeCell ref="B36:I36"/>
    <mergeCell ref="B17:D17"/>
    <mergeCell ref="M28:N28"/>
    <mergeCell ref="P28:Q28"/>
    <mergeCell ref="B18:D18"/>
    <mergeCell ref="B60:D60"/>
    <mergeCell ref="B42:T42"/>
    <mergeCell ref="B52:Z52"/>
    <mergeCell ref="B38:I38"/>
    <mergeCell ref="B44:R44"/>
    <mergeCell ref="B54:I54"/>
    <mergeCell ref="J54:K54"/>
    <mergeCell ref="B46:R46"/>
    <mergeCell ref="B48:O48"/>
    <mergeCell ref="P48:R48"/>
    <mergeCell ref="AC44:AD44"/>
    <mergeCell ref="AF44:AG44"/>
    <mergeCell ref="K72:S72"/>
    <mergeCell ref="K74:Y74"/>
    <mergeCell ref="L18:N18"/>
    <mergeCell ref="E19:H19"/>
    <mergeCell ref="U26:V26"/>
    <mergeCell ref="B62:R62"/>
    <mergeCell ref="B64:N64"/>
    <mergeCell ref="B66:AD66"/>
    <mergeCell ref="B68:L68"/>
    <mergeCell ref="B56:X56"/>
    <mergeCell ref="B50:O50"/>
    <mergeCell ref="P50:R50"/>
    <mergeCell ref="B58:I58"/>
    <mergeCell ref="B19:D19"/>
    <mergeCell ref="B4:G4"/>
    <mergeCell ref="F5:G5"/>
    <mergeCell ref="D5:E5"/>
    <mergeCell ref="D6:E6"/>
    <mergeCell ref="A5:C5"/>
    <mergeCell ref="A8:C8"/>
    <mergeCell ref="C1:AA2"/>
    <mergeCell ref="F6:G6"/>
    <mergeCell ref="F7:G7"/>
    <mergeCell ref="F8:G8"/>
    <mergeCell ref="B16:F16"/>
    <mergeCell ref="I6:K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2011-01-30T19:46:55Z</dcterms:created>
  <dcterms:modified xsi:type="dcterms:W3CDTF">2011-02-03T10:19:42Z</dcterms:modified>
  <cp:category/>
  <cp:version/>
  <cp:contentType/>
  <cp:contentStatus/>
</cp:coreProperties>
</file>