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1890" windowWidth="1560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<sst xmlns="http://schemas.openxmlformats.org/spreadsheetml/2006/main" count="186" uniqueCount="116">
  <si>
    <t>1.Определим максимальное и минимальное значение входного напряжения</t>
  </si>
  <si>
    <t>=</t>
  </si>
  <si>
    <t>Uвх</t>
  </si>
  <si>
    <t>В</t>
  </si>
  <si>
    <t>2. Определение максимальное напряжения коллектор-эммитер</t>
  </si>
  <si>
    <t>3. Определение максимальной мощности рассеиваемой на транзисторе</t>
  </si>
  <si>
    <t>Вт</t>
  </si>
  <si>
    <t>Uкэ.мах</t>
  </si>
  <si>
    <t>Iк.мах</t>
  </si>
  <si>
    <t>А</t>
  </si>
  <si>
    <t>Pк.мах</t>
  </si>
  <si>
    <t>мА</t>
  </si>
  <si>
    <t>h21э</t>
  </si>
  <si>
    <t>4. Определим опорное напряжение стабилитрона</t>
  </si>
  <si>
    <t>(</t>
  </si>
  <si>
    <t>)</t>
  </si>
  <si>
    <t>Ом</t>
  </si>
  <si>
    <t>5.Определим максимальное напряжение коллектор-эмитер</t>
  </si>
  <si>
    <t>и желательно с большим h21э</t>
  </si>
  <si>
    <t>мВт</t>
  </si>
  <si>
    <t>Iэ</t>
  </si>
  <si>
    <t>6.Определим сопротивление баластного резистора</t>
  </si>
  <si>
    <t>7.Определим сопротивление резистора</t>
  </si>
  <si>
    <t>8.Определим сопротивления делителя</t>
  </si>
  <si>
    <t>кОм</t>
  </si>
  <si>
    <t xml:space="preserve">Кст = </t>
  </si>
  <si>
    <t>Uоп</t>
  </si>
  <si>
    <t xml:space="preserve"> * </t>
  </si>
  <si>
    <t xml:space="preserve"> = </t>
  </si>
  <si>
    <t xml:space="preserve"> + </t>
  </si>
  <si>
    <t>)*(1+</t>
  </si>
  <si>
    <t>)+</t>
  </si>
  <si>
    <t>Дано:</t>
  </si>
  <si>
    <t xml:space="preserve">Uвх = </t>
  </si>
  <si>
    <t xml:space="preserve">Δ Uвх = </t>
  </si>
  <si>
    <t xml:space="preserve">Uвых = </t>
  </si>
  <si>
    <t xml:space="preserve"> ÷</t>
  </si>
  <si>
    <t xml:space="preserve">Eо = </t>
  </si>
  <si>
    <t>Полупроводниковый стабилизатор постоянного напряжения компенсационного типа</t>
  </si>
  <si>
    <t>Исходные данные</t>
  </si>
  <si>
    <t>Данные, которые берутся из таблиц, приложений</t>
  </si>
  <si>
    <t>Автоматическое решение</t>
  </si>
  <si>
    <t xml:space="preserve">Кст ≥ </t>
  </si>
  <si>
    <t xml:space="preserve"> ± </t>
  </si>
  <si>
    <t>Uвх.мin = Uвх - Δ Uвх =</t>
  </si>
  <si>
    <t>Uвх.max = Uвх + Δ Uвх =</t>
  </si>
  <si>
    <t xml:space="preserve"> - </t>
  </si>
  <si>
    <r>
      <t xml:space="preserve">PS версия для тех, у кого входное напряжение </t>
    </r>
    <r>
      <rPr>
        <b/>
        <i/>
        <sz val="11"/>
        <color indexed="10"/>
        <rFont val="Arial"/>
        <family val="2"/>
      </rPr>
      <t>ОТРИЦАТЕЛЬНОЕ!</t>
    </r>
  </si>
  <si>
    <t xml:space="preserve">Uкэ1.max = Uвх.max - Uвх.min = </t>
  </si>
  <si>
    <t xml:space="preserve"> - (</t>
  </si>
  <si>
    <t>) =</t>
  </si>
  <si>
    <t>| *</t>
  </si>
  <si>
    <t xml:space="preserve">Pk1.max = | Ukэ.мах | * Iвых = | </t>
  </si>
  <si>
    <t xml:space="preserve">Iвых = </t>
  </si>
  <si>
    <t>Ukэ.max &gt; Ukэ1.max</t>
  </si>
  <si>
    <t>Ik.max &gt; Iвых</t>
  </si>
  <si>
    <t>Pk.max &gt; Pk1</t>
  </si>
  <si>
    <t>КТ818Б</t>
  </si>
  <si>
    <t>Ukэ.max =</t>
  </si>
  <si>
    <t>Ik.max =</t>
  </si>
  <si>
    <t>Pk.max =</t>
  </si>
  <si>
    <r>
      <t xml:space="preserve">h21э </t>
    </r>
    <r>
      <rPr>
        <sz val="11"/>
        <color indexed="8"/>
        <rFont val="Calibri"/>
        <family val="2"/>
      </rPr>
      <t xml:space="preserve">≥ </t>
    </r>
  </si>
  <si>
    <t>Этим условиям подходит транзистор:</t>
  </si>
  <si>
    <t>Uоп = | Uвых | - (2 ÷ 3) = |</t>
  </si>
  <si>
    <t xml:space="preserve">|  - (2 ÷ 3) = </t>
  </si>
  <si>
    <t xml:space="preserve"> ÷ </t>
  </si>
  <si>
    <t>Д818Е</t>
  </si>
  <si>
    <t>Uст = Uоп =</t>
  </si>
  <si>
    <t>Iст.ном =</t>
  </si>
  <si>
    <t>Rст =</t>
  </si>
  <si>
    <t>ТКН =</t>
  </si>
  <si>
    <r>
      <t>мВ/</t>
    </r>
    <r>
      <rPr>
        <sz val="11"/>
        <color indexed="8"/>
        <rFont val="Calibri"/>
        <family val="2"/>
      </rPr>
      <t>ᵒ</t>
    </r>
    <r>
      <rPr>
        <sz val="11"/>
        <color indexed="8"/>
        <rFont val="Arial"/>
        <family val="2"/>
      </rPr>
      <t>С</t>
    </r>
  </si>
  <si>
    <t xml:space="preserve"> ±</t>
  </si>
  <si>
    <t xml:space="preserve">Ukэ2.max = Uвых.max - Uон = </t>
  </si>
  <si>
    <t xml:space="preserve"> - ( </t>
  </si>
  <si>
    <t xml:space="preserve">) = </t>
  </si>
  <si>
    <t>По данным выбераем регулирующий транзистор VT1 из таблицы 1</t>
  </si>
  <si>
    <t>Выбираем стабилитрон  из таблицы 2:</t>
  </si>
  <si>
    <t>Выбираем усилительный транзистор с условием Ukэ.max &gt; Ukэ2.max из таблицы 3:</t>
  </si>
  <si>
    <t>КТ501К</t>
  </si>
  <si>
    <t xml:space="preserve">Ukэ.max &gt; Ukэ2.max =&gt; Ukэ.max &gt; </t>
  </si>
  <si>
    <t xml:space="preserve"> Iк2≈Iэ2</t>
  </si>
  <si>
    <r>
      <t>Rб = | Uвых - Uоп | / ( Iст.ном - Iэ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) = | </t>
    </r>
  </si>
  <si>
    <t xml:space="preserve">) | / ( </t>
  </si>
  <si>
    <r>
      <rPr>
        <sz val="11"/>
        <color indexed="8"/>
        <rFont val="Arial"/>
        <family val="2"/>
      </rPr>
      <t>Rk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= | Eo - Uвых.мах | / ( Iб</t>
    </r>
    <r>
      <rPr>
        <sz val="8"/>
        <color indexed="8"/>
        <rFont val="Arial"/>
        <family val="2"/>
      </rPr>
      <t>1</t>
    </r>
    <r>
      <rPr>
        <sz val="11"/>
        <color indexed="8"/>
        <rFont val="Arial"/>
        <family val="2"/>
      </rPr>
      <t>.мах - Iк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 xml:space="preserve">) = | </t>
    </r>
  </si>
  <si>
    <t>Выбираем номинальное сопротивление согласно таблице 4:</t>
  </si>
  <si>
    <t>ΔUвых = Uвых.min ÷ Uвых.max =</t>
  </si>
  <si>
    <t>где Iб1.мах - ток базы регулирующего транзистора VT1 равен: Iб1.мах = Iвых / (h21э+1) =</t>
  </si>
  <si>
    <t xml:space="preserve"> / (</t>
  </si>
  <si>
    <t xml:space="preserve">А </t>
  </si>
  <si>
    <t>) | / (</t>
  </si>
  <si>
    <t xml:space="preserve"> + 1 ) =</t>
  </si>
  <si>
    <r>
      <t>Iдел = 20 * Iк</t>
    </r>
    <r>
      <rPr>
        <sz val="8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h21э</t>
    </r>
    <r>
      <rPr>
        <sz val="8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= 20 * </t>
    </r>
  </si>
  <si>
    <t xml:space="preserve"> / </t>
  </si>
  <si>
    <t xml:space="preserve">) | / </t>
  </si>
  <si>
    <t>) | /</t>
  </si>
  <si>
    <t>) -</t>
  </si>
  <si>
    <t xml:space="preserve">| / </t>
  </si>
  <si>
    <r>
      <t>R</t>
    </r>
    <r>
      <rPr>
        <sz val="9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= (( | Uвых.мах - Uоп | ) / Iдел ) - R1 = ((  |  </t>
    </r>
  </si>
  <si>
    <r>
      <t>R</t>
    </r>
    <r>
      <rPr>
        <sz val="9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= | Uвых.min - Uоп | / Iдел = |</t>
    </r>
  </si>
  <si>
    <t>9. Определение коэффициента стабилизации напряжения</t>
  </si>
  <si>
    <t>(Rк1 * h21э)</t>
  </si>
  <si>
    <t>(Rст + Rэ) * (1 + h21э) + Rб2</t>
  </si>
  <si>
    <r>
      <t>R</t>
    </r>
    <r>
      <rPr>
        <sz val="9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= | Uоп | / Iдел =  | </t>
    </r>
  </si>
  <si>
    <t>где</t>
  </si>
  <si>
    <r>
      <t>Rk</t>
    </r>
    <r>
      <rPr>
        <sz val="9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= (Uкб1 / Iкбо1) =</t>
    </r>
  </si>
  <si>
    <t>Ukб =</t>
  </si>
  <si>
    <t>Ikбо =</t>
  </si>
  <si>
    <t>(если 2 значения, то тогда выберается минимальное)</t>
  </si>
  <si>
    <r>
      <t>Rэ</t>
    </r>
    <r>
      <rPr>
        <sz val="9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= 0,026 / Iэ2 = 0,026 /</t>
    </r>
  </si>
  <si>
    <r>
      <t>Rб</t>
    </r>
    <r>
      <rPr>
        <sz val="9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= от 100 до 500 Ом</t>
    </r>
  </si>
  <si>
    <t>Возьмём =</t>
  </si>
  <si>
    <t>Кст =</t>
  </si>
  <si>
    <t>&gt; 500</t>
  </si>
  <si>
    <t>(* взято из учебника)</t>
  </si>
  <si>
    <t>хотя в ДАНО и написано ΔUвых = 12-16 , но из-за того что Uвх отрицательное, то ΔUвых будет отрицательным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</si>
</sst>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i/>
      <u val="single"/>
      <sz val="11"/>
      <color theme="1"/>
      <name val="Arial"/>
      <family val="2"/>
    </font>
    <font>
      <sz val="11"/>
      <color rgb="FFFF000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33" borderId="0" xfId="0" applyFont="1" applyFill="1" applyAlignment="1">
      <alignment horizontal="left" vertical="center"/>
    </xf>
    <xf numFmtId="0" fontId="43" fillId="12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4" fillId="36" borderId="0" xfId="0" applyFont="1" applyFill="1" applyAlignment="1">
      <alignment horizontal="center" vertical="center"/>
    </xf>
    <xf numFmtId="0" fontId="43" fillId="12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152400</xdr:colOff>
      <xdr:row>3</xdr:row>
      <xdr:rowOff>66675</xdr:rowOff>
    </xdr:from>
    <xdr:to>
      <xdr:col>33</xdr:col>
      <xdr:colOff>85725</xdr:colOff>
      <xdr:row>12</xdr:row>
      <xdr:rowOff>47625</xdr:rowOff>
    </xdr:to>
    <xdr:pic>
      <xdr:nvPicPr>
        <xdr:cNvPr id="1" name="Рисунок 3" descr="0001 -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609600"/>
          <a:ext cx="31051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180975</xdr:colOff>
      <xdr:row>9</xdr:row>
      <xdr:rowOff>28575</xdr:rowOff>
    </xdr:from>
    <xdr:to>
      <xdr:col>18</xdr:col>
      <xdr:colOff>142875</xdr:colOff>
      <xdr:row>9</xdr:row>
      <xdr:rowOff>171450</xdr:rowOff>
    </xdr:to>
    <xdr:sp>
      <xdr:nvSpPr>
        <xdr:cNvPr id="2" name="Прямая соединительная линия 6"/>
        <xdr:cNvSpPr>
          <a:spLocks/>
        </xdr:cNvSpPr>
      </xdr:nvSpPr>
      <xdr:spPr>
        <a:xfrm>
          <a:off x="3762375" y="1657350"/>
          <a:ext cx="17145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219075</xdr:colOff>
      <xdr:row>12</xdr:row>
      <xdr:rowOff>38100</xdr:rowOff>
    </xdr:from>
    <xdr:to>
      <xdr:col>24</xdr:col>
      <xdr:colOff>142875</xdr:colOff>
      <xdr:row>15</xdr:row>
      <xdr:rowOff>85725</xdr:rowOff>
    </xdr:to>
    <xdr:sp>
      <xdr:nvSpPr>
        <xdr:cNvPr id="3" name="Прямая со стрелкой 8"/>
        <xdr:cNvSpPr>
          <a:spLocks/>
        </xdr:cNvSpPr>
      </xdr:nvSpPr>
      <xdr:spPr>
        <a:xfrm>
          <a:off x="4429125" y="2209800"/>
          <a:ext cx="790575" cy="600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95"/>
  <sheetViews>
    <sheetView tabSelected="1" zoomScalePageLayoutView="0" workbookViewId="0" topLeftCell="A1">
      <selection activeCell="V59" sqref="V59"/>
    </sheetView>
  </sheetViews>
  <sheetFormatPr defaultColWidth="3.140625" defaultRowHeight="15"/>
  <cols>
    <col min="1" max="16" width="3.140625" style="10" customWidth="1"/>
    <col min="17" max="17" width="3.421875" style="10" customWidth="1"/>
    <col min="18" max="20" width="3.140625" style="10" customWidth="1"/>
    <col min="21" max="21" width="3.57421875" style="10" customWidth="1"/>
    <col min="22" max="16384" width="3.140625" style="10" customWidth="1"/>
  </cols>
  <sheetData>
    <row r="1" spans="2:33" ht="14.25">
      <c r="B1" s="32" t="s">
        <v>38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2:33" ht="14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2:33" ht="14.25">
      <c r="B3" s="31" t="s">
        <v>47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ht="14.25"/>
    <row r="5" spans="2:15" ht="14.25">
      <c r="B5" s="33" t="s">
        <v>32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9" ht="14.25">
      <c r="B6" s="19" t="s">
        <v>33</v>
      </c>
      <c r="C6" s="19"/>
      <c r="D6" s="19"/>
      <c r="E6" s="30">
        <v>-24</v>
      </c>
      <c r="F6" s="30"/>
      <c r="G6" s="30"/>
      <c r="H6" s="12" t="s">
        <v>3</v>
      </c>
      <c r="I6" s="12"/>
    </row>
    <row r="7" spans="2:9" ht="14.25">
      <c r="B7" s="19" t="s">
        <v>34</v>
      </c>
      <c r="C7" s="19"/>
      <c r="D7" s="19"/>
      <c r="E7" s="16" t="s">
        <v>43</v>
      </c>
      <c r="F7" s="30">
        <v>2</v>
      </c>
      <c r="G7" s="30"/>
      <c r="H7" s="12" t="s">
        <v>3</v>
      </c>
      <c r="I7" s="12"/>
    </row>
    <row r="8" spans="2:9" ht="14.25">
      <c r="B8" s="19" t="s">
        <v>35</v>
      </c>
      <c r="C8" s="19"/>
      <c r="D8" s="19"/>
      <c r="E8" s="30">
        <v>-14</v>
      </c>
      <c r="F8" s="30"/>
      <c r="G8" s="30"/>
      <c r="H8" s="12" t="s">
        <v>3</v>
      </c>
      <c r="I8" s="12"/>
    </row>
    <row r="9" spans="2:18" ht="14.25">
      <c r="B9" s="22" t="s">
        <v>86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30">
        <v>-12</v>
      </c>
      <c r="N9" s="30"/>
      <c r="O9" s="10" t="s">
        <v>36</v>
      </c>
      <c r="P9" s="30">
        <v>-16</v>
      </c>
      <c r="Q9" s="30"/>
      <c r="R9" s="10" t="s">
        <v>3</v>
      </c>
    </row>
    <row r="10" spans="2:9" ht="14.25">
      <c r="B10" s="19" t="s">
        <v>53</v>
      </c>
      <c r="C10" s="19"/>
      <c r="D10" s="19"/>
      <c r="E10" s="30">
        <v>1.5</v>
      </c>
      <c r="F10" s="30"/>
      <c r="G10" s="30"/>
      <c r="H10" s="12" t="s">
        <v>9</v>
      </c>
      <c r="I10" s="12"/>
    </row>
    <row r="11" spans="2:9" ht="14.25">
      <c r="B11" s="19" t="s">
        <v>37</v>
      </c>
      <c r="C11" s="19"/>
      <c r="D11" s="19"/>
      <c r="E11" s="30">
        <v>-30</v>
      </c>
      <c r="F11" s="30"/>
      <c r="G11" s="30"/>
      <c r="H11" s="12" t="s">
        <v>3</v>
      </c>
      <c r="I11" s="12"/>
    </row>
    <row r="12" spans="2:7" ht="14.25">
      <c r="B12" s="19" t="s">
        <v>42</v>
      </c>
      <c r="C12" s="19"/>
      <c r="D12" s="19"/>
      <c r="E12" s="30">
        <v>500</v>
      </c>
      <c r="F12" s="30"/>
      <c r="G12" s="30"/>
    </row>
    <row r="13" ht="14.25"/>
    <row r="14" spans="2:26" ht="14.25">
      <c r="B14" s="25" t="s"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6" spans="2:45" ht="13.5" customHeight="1">
      <c r="B16" s="19" t="s">
        <v>45</v>
      </c>
      <c r="C16" s="19"/>
      <c r="D16" s="19"/>
      <c r="E16" s="19"/>
      <c r="F16" s="19"/>
      <c r="G16" s="19"/>
      <c r="H16" s="19"/>
      <c r="I16" s="19"/>
      <c r="J16" s="22">
        <f>E6</f>
        <v>-24</v>
      </c>
      <c r="K16" s="22"/>
      <c r="L16" s="8" t="s">
        <v>29</v>
      </c>
      <c r="M16" s="22">
        <f>F7</f>
        <v>2</v>
      </c>
      <c r="N16" s="22"/>
      <c r="O16" s="10" t="s">
        <v>28</v>
      </c>
      <c r="P16" s="26">
        <f>J16-M16</f>
        <v>-26</v>
      </c>
      <c r="Q16" s="26"/>
      <c r="R16" s="8" t="s">
        <v>3</v>
      </c>
      <c r="Z16" s="18" t="s">
        <v>115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2:45" ht="14.25">
      <c r="B17" s="19" t="s">
        <v>44</v>
      </c>
      <c r="C17" s="19"/>
      <c r="D17" s="19"/>
      <c r="E17" s="19"/>
      <c r="F17" s="19"/>
      <c r="G17" s="19"/>
      <c r="H17" s="19"/>
      <c r="I17" s="19"/>
      <c r="J17" s="22">
        <f>E6</f>
        <v>-24</v>
      </c>
      <c r="K17" s="22"/>
      <c r="L17" s="8" t="s">
        <v>46</v>
      </c>
      <c r="M17" s="22">
        <f>F7</f>
        <v>2</v>
      </c>
      <c r="N17" s="22"/>
      <c r="O17" s="10" t="s">
        <v>28</v>
      </c>
      <c r="P17" s="26">
        <f>J17+M17</f>
        <v>-22</v>
      </c>
      <c r="Q17" s="26"/>
      <c r="R17" s="8" t="s">
        <v>3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9" spans="2:22" ht="14.25">
      <c r="B19" s="25" t="s">
        <v>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1" spans="2:21" ht="14.25">
      <c r="B21" s="22" t="s">
        <v>48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>
        <f>P16</f>
        <v>-26</v>
      </c>
      <c r="N21" s="22"/>
      <c r="O21" s="10" t="s">
        <v>49</v>
      </c>
      <c r="P21" s="22">
        <f>M9</f>
        <v>-12</v>
      </c>
      <c r="Q21" s="22"/>
      <c r="R21" s="10" t="s">
        <v>50</v>
      </c>
      <c r="S21" s="26">
        <f>M21-(P21)</f>
        <v>-14</v>
      </c>
      <c r="T21" s="26"/>
      <c r="U21" s="10" t="s">
        <v>3</v>
      </c>
    </row>
    <row r="22" spans="26:27" ht="14.25">
      <c r="Z22" s="17"/>
      <c r="AA22" s="17"/>
    </row>
    <row r="23" spans="2:27" ht="14.25">
      <c r="B23" s="25" t="s">
        <v>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"/>
      <c r="AA23" s="17"/>
    </row>
    <row r="24" spans="26:27" ht="14.25">
      <c r="Z24" s="17"/>
      <c r="AA24" s="17"/>
    </row>
    <row r="25" spans="2:20" ht="14.25">
      <c r="B25" s="19" t="s">
        <v>52</v>
      </c>
      <c r="C25" s="19"/>
      <c r="D25" s="19"/>
      <c r="E25" s="19"/>
      <c r="F25" s="19"/>
      <c r="G25" s="19"/>
      <c r="H25" s="19"/>
      <c r="I25" s="19"/>
      <c r="J25" s="19"/>
      <c r="K25" s="19"/>
      <c r="L25" s="22">
        <f>S21</f>
        <v>-14</v>
      </c>
      <c r="M25" s="22"/>
      <c r="N25" s="10" t="s">
        <v>51</v>
      </c>
      <c r="O25" s="22">
        <f>E10</f>
        <v>1.5</v>
      </c>
      <c r="P25" s="22"/>
      <c r="Q25" s="10" t="s">
        <v>28</v>
      </c>
      <c r="R25" s="26">
        <f>ABS(L25)*O25</f>
        <v>21</v>
      </c>
      <c r="S25" s="26"/>
      <c r="T25" s="10" t="s">
        <v>6</v>
      </c>
    </row>
    <row r="27" spans="2:22" ht="14.25">
      <c r="B27" s="21" t="s">
        <v>76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29:35" ht="14.25">
      <c r="AC28" s="14"/>
      <c r="AD28" s="14"/>
      <c r="AE28" s="14"/>
      <c r="AF28" s="14"/>
      <c r="AG28" s="14"/>
      <c r="AI28" s="10" t="s">
        <v>39</v>
      </c>
    </row>
    <row r="29" spans="2:8" ht="14.25">
      <c r="B29" s="22" t="s">
        <v>54</v>
      </c>
      <c r="C29" s="22"/>
      <c r="D29" s="22"/>
      <c r="E29" s="22"/>
      <c r="F29" s="22"/>
      <c r="G29" s="22"/>
      <c r="H29" s="22"/>
    </row>
    <row r="30" spans="2:35" ht="14.25">
      <c r="B30" s="22" t="s">
        <v>55</v>
      </c>
      <c r="C30" s="22"/>
      <c r="D30" s="22"/>
      <c r="E30" s="22"/>
      <c r="F30" s="22"/>
      <c r="G30" s="22"/>
      <c r="H30" s="22"/>
      <c r="AC30" s="13"/>
      <c r="AD30" s="13"/>
      <c r="AE30" s="13"/>
      <c r="AF30" s="13"/>
      <c r="AG30" s="13"/>
      <c r="AI30" s="10" t="s">
        <v>40</v>
      </c>
    </row>
    <row r="31" spans="2:8" ht="14.25">
      <c r="B31" s="22" t="s">
        <v>56</v>
      </c>
      <c r="C31" s="22"/>
      <c r="D31" s="22"/>
      <c r="E31" s="22"/>
      <c r="F31" s="22"/>
      <c r="G31" s="22"/>
      <c r="H31" s="22"/>
    </row>
    <row r="32" spans="29:35" ht="14.25">
      <c r="AC32" s="15"/>
      <c r="AD32" s="15"/>
      <c r="AE32" s="15"/>
      <c r="AF32" s="15"/>
      <c r="AG32" s="15"/>
      <c r="AI32" s="10" t="s">
        <v>41</v>
      </c>
    </row>
    <row r="33" spans="2:16" ht="14.25">
      <c r="B33" s="21" t="s">
        <v>62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 t="s">
        <v>57</v>
      </c>
      <c r="O33" s="20"/>
      <c r="P33" s="20"/>
    </row>
    <row r="34" spans="2:8" ht="14.25">
      <c r="B34" s="19" t="s">
        <v>58</v>
      </c>
      <c r="C34" s="19"/>
      <c r="D34" s="19"/>
      <c r="E34" s="19"/>
      <c r="F34" s="20">
        <v>-50</v>
      </c>
      <c r="G34" s="20"/>
      <c r="H34" s="10" t="s">
        <v>3</v>
      </c>
    </row>
    <row r="35" spans="2:8" ht="14.25">
      <c r="B35" s="19" t="s">
        <v>59</v>
      </c>
      <c r="C35" s="19"/>
      <c r="D35" s="19"/>
      <c r="E35" s="19"/>
      <c r="F35" s="20">
        <v>10</v>
      </c>
      <c r="G35" s="20"/>
      <c r="H35" s="10" t="s">
        <v>9</v>
      </c>
    </row>
    <row r="36" spans="2:8" ht="14.25">
      <c r="B36" s="19" t="s">
        <v>60</v>
      </c>
      <c r="C36" s="19"/>
      <c r="D36" s="19"/>
      <c r="E36" s="19"/>
      <c r="F36" s="20">
        <v>60</v>
      </c>
      <c r="G36" s="20"/>
      <c r="H36" s="10" t="s">
        <v>6</v>
      </c>
    </row>
    <row r="37" spans="2:8" ht="14.25">
      <c r="B37" s="19" t="s">
        <v>106</v>
      </c>
      <c r="C37" s="19"/>
      <c r="D37" s="19"/>
      <c r="E37" s="19"/>
      <c r="F37" s="20">
        <v>40</v>
      </c>
      <c r="G37" s="20"/>
      <c r="H37" s="10" t="s">
        <v>3</v>
      </c>
    </row>
    <row r="38" spans="2:13" ht="14.25">
      <c r="B38" s="19" t="s">
        <v>107</v>
      </c>
      <c r="C38" s="19"/>
      <c r="D38" s="19"/>
      <c r="E38" s="19"/>
      <c r="F38" s="20">
        <v>1</v>
      </c>
      <c r="G38" s="20"/>
      <c r="H38" s="10" t="s">
        <v>11</v>
      </c>
      <c r="I38" s="10" t="s">
        <v>28</v>
      </c>
      <c r="J38" s="26">
        <f>F38/1000</f>
        <v>0.001</v>
      </c>
      <c r="K38" s="26"/>
      <c r="L38" s="26"/>
      <c r="M38" s="10" t="s">
        <v>9</v>
      </c>
    </row>
    <row r="39" spans="2:30" ht="15">
      <c r="B39" s="19" t="s">
        <v>61</v>
      </c>
      <c r="C39" s="19"/>
      <c r="D39" s="19"/>
      <c r="E39" s="19"/>
      <c r="F39" s="20">
        <v>20</v>
      </c>
      <c r="G39" s="20"/>
      <c r="N39" s="21" t="s">
        <v>108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1" spans="2:18" ht="14.25">
      <c r="B41" s="25" t="s">
        <v>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3" spans="2:21" ht="14.25">
      <c r="B43" s="22" t="s">
        <v>63</v>
      </c>
      <c r="C43" s="22"/>
      <c r="D43" s="22"/>
      <c r="E43" s="22"/>
      <c r="F43" s="22"/>
      <c r="G43" s="22"/>
      <c r="H43" s="22"/>
      <c r="I43" s="22"/>
      <c r="J43" s="22">
        <f>M9</f>
        <v>-12</v>
      </c>
      <c r="K43" s="22"/>
      <c r="L43" s="22" t="s">
        <v>64</v>
      </c>
      <c r="M43" s="22"/>
      <c r="N43" s="22"/>
      <c r="O43" s="22"/>
      <c r="P43" s="26">
        <f>ABS(J43)-2</f>
        <v>10</v>
      </c>
      <c r="Q43" s="26"/>
      <c r="R43" s="10" t="s">
        <v>65</v>
      </c>
      <c r="S43" s="26">
        <f>ABS(J43)-3</f>
        <v>9</v>
      </c>
      <c r="T43" s="26"/>
      <c r="U43" s="10" t="s">
        <v>3</v>
      </c>
    </row>
    <row r="44" spans="53:62" ht="14.25"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2:17" ht="14.25">
      <c r="B45" s="19" t="s">
        <v>77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 t="s">
        <v>66</v>
      </c>
      <c r="P45" s="22"/>
      <c r="Q45" s="22"/>
    </row>
    <row r="46" spans="2:16" ht="14.25">
      <c r="B46" s="27" t="s">
        <v>67</v>
      </c>
      <c r="C46" s="27"/>
      <c r="D46" s="27"/>
      <c r="E46" s="27"/>
      <c r="F46" s="20">
        <v>-9</v>
      </c>
      <c r="G46" s="20"/>
      <c r="H46" s="10" t="s">
        <v>3</v>
      </c>
      <c r="J46" s="33" t="s">
        <v>114</v>
      </c>
      <c r="K46" s="33"/>
      <c r="L46" s="33"/>
      <c r="M46" s="33"/>
      <c r="N46" s="33"/>
      <c r="O46" s="33"/>
      <c r="P46" s="33"/>
    </row>
    <row r="47" spans="2:13" ht="14.25">
      <c r="B47" s="27" t="s">
        <v>68</v>
      </c>
      <c r="C47" s="27"/>
      <c r="D47" s="27"/>
      <c r="E47" s="27"/>
      <c r="F47" s="20">
        <v>20</v>
      </c>
      <c r="G47" s="20"/>
      <c r="H47" s="10" t="s">
        <v>11</v>
      </c>
      <c r="I47" s="10" t="s">
        <v>28</v>
      </c>
      <c r="J47" s="26">
        <f>F47/1000</f>
        <v>0.02</v>
      </c>
      <c r="K47" s="26"/>
      <c r="L47" s="26"/>
      <c r="M47" s="10" t="s">
        <v>9</v>
      </c>
    </row>
    <row r="48" spans="2:45" ht="14.25">
      <c r="B48" s="27" t="s">
        <v>69</v>
      </c>
      <c r="C48" s="27"/>
      <c r="D48" s="27"/>
      <c r="E48" s="27"/>
      <c r="F48" s="20">
        <v>18</v>
      </c>
      <c r="G48" s="20"/>
      <c r="H48" s="11" t="s">
        <v>16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9" ht="15">
      <c r="B49" s="27" t="s">
        <v>70</v>
      </c>
      <c r="C49" s="27"/>
      <c r="D49" s="27"/>
      <c r="E49" s="11" t="s">
        <v>72</v>
      </c>
      <c r="F49" s="20">
        <v>0.09</v>
      </c>
      <c r="G49" s="20"/>
      <c r="H49" s="22" t="s">
        <v>71</v>
      </c>
      <c r="I49" s="22"/>
    </row>
    <row r="51" spans="2:21" ht="14.25">
      <c r="B51" s="25" t="s">
        <v>17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3" spans="2:20" ht="14.25">
      <c r="B53" s="22" t="s">
        <v>73</v>
      </c>
      <c r="C53" s="22"/>
      <c r="D53" s="22"/>
      <c r="E53" s="22"/>
      <c r="F53" s="22"/>
      <c r="G53" s="22"/>
      <c r="H53" s="22"/>
      <c r="I53" s="22"/>
      <c r="J53" s="22"/>
      <c r="K53" s="22"/>
      <c r="L53" s="22">
        <f>P9</f>
        <v>-16</v>
      </c>
      <c r="M53" s="22"/>
      <c r="N53" s="8" t="s">
        <v>74</v>
      </c>
      <c r="O53" s="22">
        <f>F46</f>
        <v>-9</v>
      </c>
      <c r="P53" s="22"/>
      <c r="Q53" s="10" t="s">
        <v>75</v>
      </c>
      <c r="R53" s="26">
        <f>L53-(O53)</f>
        <v>-7</v>
      </c>
      <c r="S53" s="26"/>
      <c r="T53" s="10" t="s">
        <v>3</v>
      </c>
    </row>
    <row r="55" spans="2:31" ht="14.25">
      <c r="B55" s="28" t="s">
        <v>78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0" t="s">
        <v>79</v>
      </c>
      <c r="AD55" s="20"/>
      <c r="AE55" s="20"/>
    </row>
    <row r="56" spans="2:14" ht="14.25">
      <c r="B56" s="10" t="s">
        <v>80</v>
      </c>
      <c r="M56" s="22">
        <f>R53</f>
        <v>-7</v>
      </c>
      <c r="N56" s="22"/>
    </row>
    <row r="57" spans="2:5" ht="14.25">
      <c r="B57" s="10" t="s">
        <v>81</v>
      </c>
      <c r="E57" s="10" t="s">
        <v>18</v>
      </c>
    </row>
    <row r="58" spans="2:15" ht="14.25">
      <c r="B58" s="27" t="s">
        <v>7</v>
      </c>
      <c r="C58" s="27"/>
      <c r="D58" s="27"/>
      <c r="E58" s="1" t="s">
        <v>1</v>
      </c>
      <c r="F58" s="34">
        <v>-45</v>
      </c>
      <c r="G58" s="34"/>
      <c r="H58" s="1" t="s">
        <v>3</v>
      </c>
      <c r="J58" s="1"/>
      <c r="K58" s="1"/>
      <c r="L58" s="5"/>
      <c r="M58" s="1"/>
      <c r="N58" s="1"/>
      <c r="O58" s="1"/>
    </row>
    <row r="59" spans="2:14" ht="15" customHeight="1">
      <c r="B59" s="27" t="s">
        <v>8</v>
      </c>
      <c r="C59" s="27"/>
      <c r="D59" s="27"/>
      <c r="E59" s="1" t="s">
        <v>1</v>
      </c>
      <c r="F59" s="34">
        <v>300</v>
      </c>
      <c r="G59" s="34"/>
      <c r="H59" s="1" t="s">
        <v>11</v>
      </c>
      <c r="J59" s="1" t="s">
        <v>1</v>
      </c>
      <c r="K59" s="41">
        <f>F59*0.001</f>
        <v>0.3</v>
      </c>
      <c r="L59" s="41"/>
      <c r="M59" s="41"/>
      <c r="N59" s="1" t="s">
        <v>9</v>
      </c>
    </row>
    <row r="60" spans="2:14" ht="14.25">
      <c r="B60" s="27" t="s">
        <v>10</v>
      </c>
      <c r="C60" s="27"/>
      <c r="D60" s="27"/>
      <c r="E60" s="1" t="s">
        <v>1</v>
      </c>
      <c r="F60" s="34">
        <v>350</v>
      </c>
      <c r="G60" s="34"/>
      <c r="H60" s="23" t="s">
        <v>19</v>
      </c>
      <c r="I60" s="23"/>
      <c r="J60" s="1" t="s">
        <v>1</v>
      </c>
      <c r="K60" s="41">
        <f>F60*0.001</f>
        <v>0.35000000000000003</v>
      </c>
      <c r="L60" s="41"/>
      <c r="M60" s="41"/>
      <c r="N60" s="1" t="s">
        <v>6</v>
      </c>
    </row>
    <row r="61" spans="2:30" ht="14.25">
      <c r="B61" s="27" t="s">
        <v>12</v>
      </c>
      <c r="C61" s="27"/>
      <c r="D61" s="27"/>
      <c r="E61" s="1" t="s">
        <v>1</v>
      </c>
      <c r="F61" s="34">
        <v>80</v>
      </c>
      <c r="G61" s="34"/>
      <c r="H61" s="10" t="s">
        <v>36</v>
      </c>
      <c r="I61" s="34">
        <v>240</v>
      </c>
      <c r="J61" s="34"/>
      <c r="K61" s="4"/>
      <c r="L61" s="4"/>
      <c r="M61" s="1"/>
      <c r="N61" s="28" t="s">
        <v>108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</row>
    <row r="62" spans="2:14" ht="15" customHeight="1">
      <c r="B62" s="27" t="s">
        <v>20</v>
      </c>
      <c r="C62" s="27"/>
      <c r="D62" s="27"/>
      <c r="E62" s="1" t="s">
        <v>1</v>
      </c>
      <c r="F62" s="34">
        <v>10</v>
      </c>
      <c r="G62" s="34"/>
      <c r="H62" s="1" t="s">
        <v>11</v>
      </c>
      <c r="J62" s="1" t="s">
        <v>1</v>
      </c>
      <c r="K62" s="42">
        <f>F62*0.001</f>
        <v>0.01</v>
      </c>
      <c r="L62" s="42"/>
      <c r="M62" s="42"/>
      <c r="N62" s="1" t="s">
        <v>9</v>
      </c>
    </row>
    <row r="64" spans="2:43" ht="14.25">
      <c r="B64" s="25" t="s">
        <v>21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"/>
      <c r="U64" s="1"/>
      <c r="V64" s="1"/>
      <c r="W64" s="1"/>
      <c r="X64" s="1"/>
      <c r="AK64" s="17"/>
      <c r="AL64" s="17"/>
      <c r="AM64" s="4"/>
      <c r="AN64" s="4"/>
      <c r="AO64" s="1"/>
      <c r="AP64" s="17"/>
      <c r="AQ64" s="17"/>
    </row>
    <row r="65" spans="2:24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</row>
    <row r="66" spans="2:31" ht="15">
      <c r="B66" s="23" t="s">
        <v>82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2">
        <f>E8</f>
        <v>-14</v>
      </c>
      <c r="O66" s="22"/>
      <c r="P66" s="1" t="s">
        <v>74</v>
      </c>
      <c r="Q66" s="23">
        <f>F46</f>
        <v>-9</v>
      </c>
      <c r="R66" s="23"/>
      <c r="S66" s="23" t="s">
        <v>83</v>
      </c>
      <c r="T66" s="23"/>
      <c r="U66" s="23">
        <f>J47</f>
        <v>0.02</v>
      </c>
      <c r="V66" s="23"/>
      <c r="W66" s="23"/>
      <c r="X66" s="4" t="s">
        <v>46</v>
      </c>
      <c r="Y66" s="23">
        <f>K62</f>
        <v>0.01</v>
      </c>
      <c r="Z66" s="23"/>
      <c r="AA66" s="23"/>
      <c r="AB66" s="10" t="s">
        <v>50</v>
      </c>
      <c r="AC66" s="26">
        <f>(ABS(N66-(Q66))/(U66-Y66))</f>
        <v>500</v>
      </c>
      <c r="AD66" s="26"/>
      <c r="AE66" s="10" t="s">
        <v>16</v>
      </c>
    </row>
    <row r="67" spans="2:44" ht="14.25">
      <c r="B67" s="23" t="s">
        <v>85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4">
        <v>510</v>
      </c>
      <c r="V67" s="34"/>
      <c r="W67" s="1" t="s">
        <v>16</v>
      </c>
      <c r="X67" s="1"/>
      <c r="AQ67" s="11"/>
      <c r="AR67" s="11"/>
    </row>
    <row r="69" spans="2:15" ht="14.25">
      <c r="B69" s="25" t="s">
        <v>22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2:15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33" ht="15">
      <c r="B71" s="24" t="s">
        <v>84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3">
        <f>E11</f>
        <v>-30</v>
      </c>
      <c r="P71" s="23"/>
      <c r="Q71" s="10" t="s">
        <v>49</v>
      </c>
      <c r="R71" s="22">
        <f>P9</f>
        <v>-16</v>
      </c>
      <c r="S71" s="22"/>
      <c r="T71" s="22" t="s">
        <v>90</v>
      </c>
      <c r="U71" s="22"/>
      <c r="V71" s="22">
        <f>AL72</f>
        <v>0.07142857142857142</v>
      </c>
      <c r="W71" s="22"/>
      <c r="X71" s="22"/>
      <c r="Y71" s="10" t="s">
        <v>29</v>
      </c>
      <c r="Z71" s="22">
        <f>K62</f>
        <v>0.01</v>
      </c>
      <c r="AA71" s="22"/>
      <c r="AB71" s="22"/>
      <c r="AC71" s="10" t="s">
        <v>50</v>
      </c>
      <c r="AD71" s="26">
        <f>(ABS(O71-(R71))/(V71+Z71))</f>
        <v>171.92982456140354</v>
      </c>
      <c r="AE71" s="26"/>
      <c r="AF71" s="22" t="s">
        <v>16</v>
      </c>
      <c r="AG71" s="22"/>
    </row>
    <row r="72" spans="2:45" ht="14.25">
      <c r="B72" s="22" t="s">
        <v>87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>
        <f>E10</f>
        <v>1.5</v>
      </c>
      <c r="AE72" s="22"/>
      <c r="AF72" s="10" t="s">
        <v>88</v>
      </c>
      <c r="AG72" s="22">
        <f>F39</f>
        <v>20</v>
      </c>
      <c r="AH72" s="22"/>
      <c r="AI72" s="22" t="s">
        <v>91</v>
      </c>
      <c r="AJ72" s="22"/>
      <c r="AK72" s="22"/>
      <c r="AL72" s="22">
        <f>AD72/(AG72+1)</f>
        <v>0.07142857142857142</v>
      </c>
      <c r="AM72" s="22"/>
      <c r="AN72" s="22"/>
      <c r="AO72" s="10" t="s">
        <v>89</v>
      </c>
      <c r="AP72" s="10" t="s">
        <v>28</v>
      </c>
      <c r="AQ72" s="26">
        <f>AL72*1000</f>
        <v>71.42857142857143</v>
      </c>
      <c r="AR72" s="26"/>
      <c r="AS72" s="10" t="s">
        <v>11</v>
      </c>
    </row>
    <row r="74" spans="2:24" ht="14.25">
      <c r="B74" s="23" t="s">
        <v>85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34">
        <v>180</v>
      </c>
      <c r="V74" s="34"/>
      <c r="W74" s="23" t="s">
        <v>16</v>
      </c>
      <c r="X74" s="23"/>
    </row>
    <row r="76" spans="2:14" ht="14.25">
      <c r="B76" s="35" t="s">
        <v>23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8" spans="2:19" ht="14.25">
      <c r="B78" s="23" t="s">
        <v>92</v>
      </c>
      <c r="C78" s="23"/>
      <c r="D78" s="23"/>
      <c r="E78" s="23"/>
      <c r="F78" s="23"/>
      <c r="G78" s="23"/>
      <c r="H78" s="23"/>
      <c r="I78" s="23"/>
      <c r="J78" s="23"/>
      <c r="K78" s="22">
        <f>F62</f>
        <v>10</v>
      </c>
      <c r="L78" s="22"/>
      <c r="M78" s="10" t="s">
        <v>93</v>
      </c>
      <c r="N78" s="22">
        <f>F61</f>
        <v>80</v>
      </c>
      <c r="O78" s="22"/>
      <c r="P78" s="10" t="s">
        <v>28</v>
      </c>
      <c r="Q78" s="26">
        <f>20*K78/N78</f>
        <v>2.5</v>
      </c>
      <c r="R78" s="26"/>
      <c r="S78" s="10" t="s">
        <v>11</v>
      </c>
    </row>
    <row r="80" spans="2:24" ht="14.25">
      <c r="B80" s="21" t="s">
        <v>99</v>
      </c>
      <c r="C80" s="21"/>
      <c r="D80" s="21"/>
      <c r="E80" s="21"/>
      <c r="F80" s="21"/>
      <c r="G80" s="21"/>
      <c r="H80" s="21"/>
      <c r="I80" s="21"/>
      <c r="J80" s="21"/>
      <c r="K80" s="21"/>
      <c r="L80" s="22">
        <f>M9</f>
        <v>-12</v>
      </c>
      <c r="M80" s="22"/>
      <c r="N80" s="10" t="s">
        <v>49</v>
      </c>
      <c r="O80" s="22">
        <f>F46</f>
        <v>-9</v>
      </c>
      <c r="P80" s="22"/>
      <c r="Q80" s="10" t="s">
        <v>94</v>
      </c>
      <c r="R80" s="22">
        <f>Q78</f>
        <v>2.5</v>
      </c>
      <c r="S80" s="22"/>
      <c r="T80" s="10" t="s">
        <v>28</v>
      </c>
      <c r="U80" s="26">
        <f>(ABS(L80-(O80))/R80)</f>
        <v>1.2</v>
      </c>
      <c r="V80" s="26"/>
      <c r="W80" s="22" t="s">
        <v>24</v>
      </c>
      <c r="X80" s="22"/>
    </row>
    <row r="82" spans="2:31" ht="14.25">
      <c r="B82" s="21" t="s">
        <v>98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>
        <f>P9</f>
        <v>-16</v>
      </c>
      <c r="Q82" s="22"/>
      <c r="R82" s="10" t="s">
        <v>49</v>
      </c>
      <c r="S82" s="22">
        <f>F46</f>
        <v>-9</v>
      </c>
      <c r="T82" s="22"/>
      <c r="U82" s="10" t="s">
        <v>95</v>
      </c>
      <c r="V82" s="22">
        <f>Q78</f>
        <v>2.5</v>
      </c>
      <c r="W82" s="22"/>
      <c r="X82" s="10" t="s">
        <v>96</v>
      </c>
      <c r="Y82" s="22">
        <f>U80</f>
        <v>1.2</v>
      </c>
      <c r="Z82" s="22"/>
      <c r="AA82" s="10" t="s">
        <v>28</v>
      </c>
      <c r="AB82" s="26">
        <f>((ABS(P82-(S82))/V82)-Y82)</f>
        <v>1.5999999999999999</v>
      </c>
      <c r="AC82" s="26"/>
      <c r="AD82" s="22" t="s">
        <v>24</v>
      </c>
      <c r="AE82" s="22"/>
    </row>
    <row r="84" spans="2:18" ht="14.25">
      <c r="B84" s="28" t="s">
        <v>103</v>
      </c>
      <c r="C84" s="28"/>
      <c r="D84" s="28"/>
      <c r="E84" s="28"/>
      <c r="F84" s="28"/>
      <c r="G84" s="28"/>
      <c r="H84" s="28"/>
      <c r="I84" s="22">
        <f>F46</f>
        <v>-9</v>
      </c>
      <c r="J84" s="22"/>
      <c r="K84" s="10" t="s">
        <v>97</v>
      </c>
      <c r="L84" s="22">
        <f>Q78</f>
        <v>2.5</v>
      </c>
      <c r="M84" s="22"/>
      <c r="N84" s="10" t="s">
        <v>28</v>
      </c>
      <c r="O84" s="26">
        <f>(ABS(I84))/L84</f>
        <v>3.6</v>
      </c>
      <c r="P84" s="26"/>
      <c r="Q84" s="22" t="s">
        <v>24</v>
      </c>
      <c r="R84" s="22"/>
    </row>
    <row r="86" spans="2:20" ht="14.25">
      <c r="B86" s="29" t="s">
        <v>100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8" spans="2:46" ht="14.25">
      <c r="B88" s="23" t="s">
        <v>25</v>
      </c>
      <c r="C88" s="23"/>
      <c r="D88" s="40" t="s">
        <v>26</v>
      </c>
      <c r="E88" s="40"/>
      <c r="F88" s="23" t="s">
        <v>27</v>
      </c>
      <c r="G88" s="40" t="s">
        <v>101</v>
      </c>
      <c r="H88" s="40"/>
      <c r="I88" s="40"/>
      <c r="J88" s="40"/>
      <c r="K88" s="40"/>
      <c r="L88" s="40"/>
      <c r="M88" s="40"/>
      <c r="N88" s="40"/>
      <c r="O88" s="40"/>
      <c r="P88" s="40"/>
      <c r="Q88" s="23" t="s">
        <v>28</v>
      </c>
      <c r="R88" s="40">
        <f>F46</f>
        <v>-9</v>
      </c>
      <c r="S88" s="40"/>
      <c r="T88" s="23" t="s">
        <v>27</v>
      </c>
      <c r="U88" s="6"/>
      <c r="V88" s="6"/>
      <c r="W88" s="6"/>
      <c r="X88" s="40">
        <f>P91</f>
        <v>40000</v>
      </c>
      <c r="Y88" s="40"/>
      <c r="Z88" s="40"/>
      <c r="AA88" s="7" t="s">
        <v>27</v>
      </c>
      <c r="AB88" s="40">
        <f>F61</f>
        <v>80</v>
      </c>
      <c r="AC88" s="40"/>
      <c r="AD88" s="40"/>
      <c r="AE88" s="6"/>
      <c r="AF88" s="6"/>
      <c r="AG88" s="6"/>
      <c r="AH88" s="6"/>
      <c r="AI88" s="23" t="s">
        <v>28</v>
      </c>
      <c r="AJ88" s="23">
        <f>R88/R89</f>
        <v>0.375</v>
      </c>
      <c r="AK88" s="23"/>
      <c r="AL88" s="23"/>
      <c r="AM88" s="23" t="s">
        <v>27</v>
      </c>
      <c r="AN88" s="23">
        <f>((X88*AB88))/(((V89+Y89)*(1+AC89)+AF89))</f>
        <v>1475.6063819976018</v>
      </c>
      <c r="AO88" s="23"/>
      <c r="AP88" s="23"/>
      <c r="AQ88" s="23" t="s">
        <v>28</v>
      </c>
      <c r="AR88" s="36">
        <f>AJ88*AN88</f>
        <v>553.3523932491007</v>
      </c>
      <c r="AS88" s="36"/>
      <c r="AT88" s="36"/>
    </row>
    <row r="89" spans="2:46" ht="14.25">
      <c r="B89" s="23"/>
      <c r="C89" s="23"/>
      <c r="D89" s="37" t="s">
        <v>2</v>
      </c>
      <c r="E89" s="37"/>
      <c r="F89" s="23"/>
      <c r="G89" s="22" t="s">
        <v>102</v>
      </c>
      <c r="H89" s="22"/>
      <c r="I89" s="22"/>
      <c r="J89" s="22"/>
      <c r="K89" s="22"/>
      <c r="L89" s="22"/>
      <c r="M89" s="22"/>
      <c r="N89" s="22"/>
      <c r="O89" s="22"/>
      <c r="P89" s="22"/>
      <c r="Q89" s="23"/>
      <c r="R89" s="38">
        <f>E6</f>
        <v>-24</v>
      </c>
      <c r="S89" s="38"/>
      <c r="T89" s="23"/>
      <c r="U89" s="8" t="s">
        <v>14</v>
      </c>
      <c r="V89" s="22">
        <f>F48</f>
        <v>18</v>
      </c>
      <c r="W89" s="22"/>
      <c r="X89" s="9" t="s">
        <v>29</v>
      </c>
      <c r="Y89" s="39">
        <f>N92</f>
        <v>2.5999999999999996</v>
      </c>
      <c r="Z89" s="39"/>
      <c r="AA89" s="39" t="s">
        <v>30</v>
      </c>
      <c r="AB89" s="39"/>
      <c r="AC89" s="39">
        <f>F61</f>
        <v>80</v>
      </c>
      <c r="AD89" s="39"/>
      <c r="AE89" s="9" t="s">
        <v>31</v>
      </c>
      <c r="AF89" s="39">
        <f>O93</f>
        <v>500</v>
      </c>
      <c r="AG89" s="39"/>
      <c r="AH89" s="9" t="s">
        <v>15</v>
      </c>
      <c r="AI89" s="23"/>
      <c r="AJ89" s="23"/>
      <c r="AK89" s="23"/>
      <c r="AL89" s="23"/>
      <c r="AM89" s="23"/>
      <c r="AN89" s="23"/>
      <c r="AO89" s="23"/>
      <c r="AP89" s="23"/>
      <c r="AQ89" s="23"/>
      <c r="AR89" s="36"/>
      <c r="AS89" s="36"/>
      <c r="AT89" s="36"/>
    </row>
    <row r="90" spans="2:3" ht="14.25">
      <c r="B90" s="22" t="s">
        <v>104</v>
      </c>
      <c r="C90" s="22"/>
    </row>
    <row r="91" spans="2:20" ht="14.25">
      <c r="B91" s="22" t="s">
        <v>105</v>
      </c>
      <c r="C91" s="22"/>
      <c r="D91" s="22"/>
      <c r="E91" s="22"/>
      <c r="F91" s="22"/>
      <c r="G91" s="22"/>
      <c r="H91" s="22"/>
      <c r="I91" s="22">
        <f>F37</f>
        <v>40</v>
      </c>
      <c r="J91" s="22"/>
      <c r="K91" s="10" t="s">
        <v>93</v>
      </c>
      <c r="L91" s="22">
        <f>J38</f>
        <v>0.001</v>
      </c>
      <c r="M91" s="22"/>
      <c r="N91" s="22"/>
      <c r="O91" s="10" t="s">
        <v>28</v>
      </c>
      <c r="P91" s="26">
        <f>I91/L91</f>
        <v>40000</v>
      </c>
      <c r="Q91" s="26"/>
      <c r="R91" s="26"/>
      <c r="S91" s="22" t="s">
        <v>16</v>
      </c>
      <c r="T91" s="22"/>
    </row>
    <row r="92" spans="2:17" ht="14.25">
      <c r="B92" s="22" t="s">
        <v>109</v>
      </c>
      <c r="C92" s="22"/>
      <c r="D92" s="22"/>
      <c r="E92" s="22"/>
      <c r="F92" s="22"/>
      <c r="G92" s="22"/>
      <c r="H92" s="22"/>
      <c r="I92" s="22"/>
      <c r="J92" s="22">
        <f>K62</f>
        <v>0.01</v>
      </c>
      <c r="K92" s="22"/>
      <c r="L92" s="22"/>
      <c r="M92" s="10" t="s">
        <v>28</v>
      </c>
      <c r="N92" s="26">
        <f>0.026/J92</f>
        <v>2.5999999999999996</v>
      </c>
      <c r="O92" s="26"/>
      <c r="P92" s="22" t="s">
        <v>16</v>
      </c>
      <c r="Q92" s="22"/>
    </row>
    <row r="93" spans="2:16" ht="14.25">
      <c r="B93" s="21" t="s">
        <v>110</v>
      </c>
      <c r="C93" s="21"/>
      <c r="D93" s="21"/>
      <c r="E93" s="21"/>
      <c r="F93" s="21"/>
      <c r="G93" s="21"/>
      <c r="H93" s="21"/>
      <c r="I93" s="21"/>
      <c r="J93" s="11"/>
      <c r="K93" s="22" t="s">
        <v>111</v>
      </c>
      <c r="L93" s="22"/>
      <c r="M93" s="22"/>
      <c r="N93" s="22"/>
      <c r="O93" s="26">
        <v>500</v>
      </c>
      <c r="P93" s="26"/>
    </row>
    <row r="95" spans="2:6" ht="14.25">
      <c r="B95" s="10" t="s">
        <v>112</v>
      </c>
      <c r="D95" s="22">
        <f>AR88</f>
        <v>553.3523932491007</v>
      </c>
      <c r="E95" s="22"/>
      <c r="F95" s="10" t="s">
        <v>113</v>
      </c>
    </row>
  </sheetData>
  <sheetProtection/>
  <mergeCells count="190">
    <mergeCell ref="L91:N91"/>
    <mergeCell ref="P91:R91"/>
    <mergeCell ref="N39:AD39"/>
    <mergeCell ref="B92:I92"/>
    <mergeCell ref="J92:L92"/>
    <mergeCell ref="N92:O92"/>
    <mergeCell ref="I91:J91"/>
    <mergeCell ref="B90:C90"/>
    <mergeCell ref="B91:H91"/>
    <mergeCell ref="S91:T91"/>
    <mergeCell ref="P92:Q92"/>
    <mergeCell ref="Y82:Z82"/>
    <mergeCell ref="AB82:AC82"/>
    <mergeCell ref="AD82:AE82"/>
    <mergeCell ref="B84:H84"/>
    <mergeCell ref="I84:J84"/>
    <mergeCell ref="L84:M84"/>
    <mergeCell ref="O80:P80"/>
    <mergeCell ref="B82:O82"/>
    <mergeCell ref="P82:Q82"/>
    <mergeCell ref="S82:T82"/>
    <mergeCell ref="V82:W82"/>
    <mergeCell ref="F62:G62"/>
    <mergeCell ref="I61:J61"/>
    <mergeCell ref="B93:I93"/>
    <mergeCell ref="AM88:AM89"/>
    <mergeCell ref="AN88:AP89"/>
    <mergeCell ref="AQ88:AQ89"/>
    <mergeCell ref="AR88:AT89"/>
    <mergeCell ref="D89:E89"/>
    <mergeCell ref="R89:S89"/>
    <mergeCell ref="V89:W89"/>
    <mergeCell ref="Y89:Z89"/>
    <mergeCell ref="AA89:AB89"/>
    <mergeCell ref="Q88:Q89"/>
    <mergeCell ref="R88:S88"/>
    <mergeCell ref="T88:T89"/>
    <mergeCell ref="X88:Z88"/>
    <mergeCell ref="AB88:AD88"/>
    <mergeCell ref="AI88:AI89"/>
    <mergeCell ref="AC89:AD89"/>
    <mergeCell ref="AF89:AG89"/>
    <mergeCell ref="G88:P88"/>
    <mergeCell ref="G89:P89"/>
    <mergeCell ref="K93:N93"/>
    <mergeCell ref="AJ88:AL89"/>
    <mergeCell ref="B88:C89"/>
    <mergeCell ref="D88:E88"/>
    <mergeCell ref="AQ72:AR72"/>
    <mergeCell ref="AF71:AG71"/>
    <mergeCell ref="AI72:AK72"/>
    <mergeCell ref="B76:N76"/>
    <mergeCell ref="B78:J78"/>
    <mergeCell ref="K78:L78"/>
    <mergeCell ref="N78:O78"/>
    <mergeCell ref="Q78:R78"/>
    <mergeCell ref="W74:X74"/>
    <mergeCell ref="AL72:AN72"/>
    <mergeCell ref="V71:X71"/>
    <mergeCell ref="Z71:AB71"/>
    <mergeCell ref="U74:V74"/>
    <mergeCell ref="B72:AC72"/>
    <mergeCell ref="AD72:AE72"/>
    <mergeCell ref="AG72:AH72"/>
    <mergeCell ref="B37:E37"/>
    <mergeCell ref="B38:E38"/>
    <mergeCell ref="F37:G37"/>
    <mergeCell ref="F38:G38"/>
    <mergeCell ref="J47:L47"/>
    <mergeCell ref="U66:W66"/>
    <mergeCell ref="Y66:AA66"/>
    <mergeCell ref="AC66:AD66"/>
    <mergeCell ref="B69:O69"/>
    <mergeCell ref="B67:T67"/>
    <mergeCell ref="U67:V67"/>
    <mergeCell ref="B66:M66"/>
    <mergeCell ref="N66:O66"/>
    <mergeCell ref="Q66:R66"/>
    <mergeCell ref="S66:T66"/>
    <mergeCell ref="K62:M62"/>
    <mergeCell ref="F58:G58"/>
    <mergeCell ref="F59:G59"/>
    <mergeCell ref="F60:G60"/>
    <mergeCell ref="F61:G61"/>
    <mergeCell ref="B59:D59"/>
    <mergeCell ref="K59:M59"/>
    <mergeCell ref="B60:D60"/>
    <mergeCell ref="H60:I60"/>
    <mergeCell ref="K60:M60"/>
    <mergeCell ref="R53:S53"/>
    <mergeCell ref="B45:N45"/>
    <mergeCell ref="B55:AB55"/>
    <mergeCell ref="AC55:AE55"/>
    <mergeCell ref="M56:N56"/>
    <mergeCell ref="J46:P46"/>
    <mergeCell ref="F46:G46"/>
    <mergeCell ref="F47:G47"/>
    <mergeCell ref="F48:G48"/>
    <mergeCell ref="F49:G49"/>
    <mergeCell ref="H49:I49"/>
    <mergeCell ref="B51:U51"/>
    <mergeCell ref="S43:T43"/>
    <mergeCell ref="O45:Q45"/>
    <mergeCell ref="B49:D49"/>
    <mergeCell ref="B46:E46"/>
    <mergeCell ref="B47:E47"/>
    <mergeCell ref="B48:E48"/>
    <mergeCell ref="B41:R41"/>
    <mergeCell ref="B43:I43"/>
    <mergeCell ref="J43:K43"/>
    <mergeCell ref="P43:Q43"/>
    <mergeCell ref="L43:O43"/>
    <mergeCell ref="B1:AG2"/>
    <mergeCell ref="B5:O5"/>
    <mergeCell ref="B14:Z14"/>
    <mergeCell ref="E11:G11"/>
    <mergeCell ref="E10:G10"/>
    <mergeCell ref="E8:G8"/>
    <mergeCell ref="B10:D10"/>
    <mergeCell ref="B11:D11"/>
    <mergeCell ref="M9:N9"/>
    <mergeCell ref="B7:D7"/>
    <mergeCell ref="B6:D6"/>
    <mergeCell ref="B8:D8"/>
    <mergeCell ref="F7:G7"/>
    <mergeCell ref="B9:L9"/>
    <mergeCell ref="W80:X80"/>
    <mergeCell ref="L80:M80"/>
    <mergeCell ref="E6:G6"/>
    <mergeCell ref="P16:Q16"/>
    <mergeCell ref="P17:Q17"/>
    <mergeCell ref="B3:AG3"/>
    <mergeCell ref="B19:V19"/>
    <mergeCell ref="B12:D12"/>
    <mergeCell ref="E12:G12"/>
    <mergeCell ref="P9:Q9"/>
    <mergeCell ref="B16:I16"/>
    <mergeCell ref="B17:I17"/>
    <mergeCell ref="J16:K16"/>
    <mergeCell ref="J17:K17"/>
    <mergeCell ref="M21:N21"/>
    <mergeCell ref="P21:Q21"/>
    <mergeCell ref="S21:T21"/>
    <mergeCell ref="B23:Y23"/>
    <mergeCell ref="B25:K25"/>
    <mergeCell ref="R25:S25"/>
    <mergeCell ref="O25:P25"/>
    <mergeCell ref="L25:M25"/>
    <mergeCell ref="B31:H31"/>
    <mergeCell ref="N33:P33"/>
    <mergeCell ref="O71:P71"/>
    <mergeCell ref="T71:U71"/>
    <mergeCell ref="B53:K53"/>
    <mergeCell ref="L53:M53"/>
    <mergeCell ref="O53:P53"/>
    <mergeCell ref="J38:L38"/>
    <mergeCell ref="D95:E95"/>
    <mergeCell ref="B71:N71"/>
    <mergeCell ref="R71:S71"/>
    <mergeCell ref="B74:T74"/>
    <mergeCell ref="B64:S64"/>
    <mergeCell ref="O93:P93"/>
    <mergeCell ref="B61:D61"/>
    <mergeCell ref="B62:D62"/>
    <mergeCell ref="B58:D58"/>
    <mergeCell ref="N61:AD61"/>
    <mergeCell ref="AD71:AE71"/>
    <mergeCell ref="F88:F89"/>
    <mergeCell ref="O84:P84"/>
    <mergeCell ref="Q84:R84"/>
    <mergeCell ref="B86:T86"/>
    <mergeCell ref="B80:K80"/>
    <mergeCell ref="R80:S80"/>
    <mergeCell ref="U80:V80"/>
    <mergeCell ref="Z16:AS17"/>
    <mergeCell ref="B39:E39"/>
    <mergeCell ref="F39:G39"/>
    <mergeCell ref="B27:V27"/>
    <mergeCell ref="B29:H29"/>
    <mergeCell ref="B30:H30"/>
    <mergeCell ref="M16:N16"/>
    <mergeCell ref="M17:N17"/>
    <mergeCell ref="B21:L21"/>
    <mergeCell ref="B34:E34"/>
    <mergeCell ref="B35:E35"/>
    <mergeCell ref="B36:E36"/>
    <mergeCell ref="F34:G34"/>
    <mergeCell ref="F35:G35"/>
    <mergeCell ref="F36:G36"/>
    <mergeCell ref="B33:M3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SeReGa</cp:lastModifiedBy>
  <dcterms:created xsi:type="dcterms:W3CDTF">2011-02-04T13:42:49Z</dcterms:created>
  <dcterms:modified xsi:type="dcterms:W3CDTF">2011-02-04T21:17:51Z</dcterms:modified>
  <cp:category/>
  <cp:version/>
  <cp:contentType/>
  <cp:contentStatus/>
</cp:coreProperties>
</file>