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3045" windowWidth="19395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<sst xmlns="http://schemas.openxmlformats.org/spreadsheetml/2006/main" count="188" uniqueCount="114">
  <si>
    <t>Полупроводниковый стабилизатор постоянного напряжения компенсационного типа</t>
  </si>
  <si>
    <t>Дано:</t>
  </si>
  <si>
    <t xml:space="preserve">Uвх = </t>
  </si>
  <si>
    <t>В</t>
  </si>
  <si>
    <t xml:space="preserve">Δ Uвх = </t>
  </si>
  <si>
    <t xml:space="preserve"> ± </t>
  </si>
  <si>
    <t xml:space="preserve">Uвых = </t>
  </si>
  <si>
    <t>ΔUвых = Uвх ÷ Uвых =</t>
  </si>
  <si>
    <t xml:space="preserve"> ÷</t>
  </si>
  <si>
    <t xml:space="preserve">Кст ≥ </t>
  </si>
  <si>
    <t xml:space="preserve">Eо = </t>
  </si>
  <si>
    <t>1.Определим максимальное и минимальное значение входного напряжения</t>
  </si>
  <si>
    <t>Uвх.max = Uвх + Δ Uвх =</t>
  </si>
  <si>
    <t xml:space="preserve"> + </t>
  </si>
  <si>
    <t xml:space="preserve"> = </t>
  </si>
  <si>
    <t>Uвх.мin = Uвх - Δ Uвх =</t>
  </si>
  <si>
    <t xml:space="preserve"> - </t>
  </si>
  <si>
    <t>Исходные данные</t>
  </si>
  <si>
    <t>Данные, которые берутся из таблиц, приложений</t>
  </si>
  <si>
    <t>Автоматическое решение</t>
  </si>
  <si>
    <r>
      <t xml:space="preserve">PS версия для тех, у кого входное напряжение </t>
    </r>
    <r>
      <rPr>
        <b/>
        <i/>
        <sz val="11"/>
        <color indexed="28"/>
        <rFont val="Arial"/>
        <family val="2"/>
      </rPr>
      <t>ПОЛОЖИТЕЛЬНОЕ!</t>
    </r>
  </si>
  <si>
    <t>2. Определение максимальное напряжения коллектор-эммитер</t>
  </si>
  <si>
    <t xml:space="preserve">Uкэ1.max = Uвх.max - Uвх.min = </t>
  </si>
  <si>
    <t xml:space="preserve"> - (</t>
  </si>
  <si>
    <t>) =</t>
  </si>
  <si>
    <t>3. Определение максимальной мощности рассеиваемой на транзисторе</t>
  </si>
  <si>
    <t xml:space="preserve">Pk1.max = | Ukэ.мах | * Iвых = | </t>
  </si>
  <si>
    <t>| *</t>
  </si>
  <si>
    <t>Вт</t>
  </si>
  <si>
    <t>По данным выбераем регулирующий транзистор VT1 из таблицы 1</t>
  </si>
  <si>
    <t>Ukэ.max &gt; Ukэ1.max</t>
  </si>
  <si>
    <t>Ik.max &gt; Iвых</t>
  </si>
  <si>
    <t>Pk.max &gt; Pk1</t>
  </si>
  <si>
    <t>Этим условиям подходит транзистор:</t>
  </si>
  <si>
    <t>Ukэ.max =</t>
  </si>
  <si>
    <t>Ik.max =</t>
  </si>
  <si>
    <t>А</t>
  </si>
  <si>
    <t>Pk.max =</t>
  </si>
  <si>
    <t>Ukб =</t>
  </si>
  <si>
    <t>Ikбо =</t>
  </si>
  <si>
    <t>мА</t>
  </si>
  <si>
    <t>(если 2 значения, то тогда выберается минимальное)</t>
  </si>
  <si>
    <t>4. Определим опорное напряжение стабилитрона</t>
  </si>
  <si>
    <t xml:space="preserve">|  - (2 ÷ 3) = </t>
  </si>
  <si>
    <t xml:space="preserve"> ÷ </t>
  </si>
  <si>
    <t>Выбираем стабилитрон  из таблицы 2:</t>
  </si>
  <si>
    <t>Uст = Uоп =</t>
  </si>
  <si>
    <t>Iст.ном =</t>
  </si>
  <si>
    <t>Rст =</t>
  </si>
  <si>
    <t>Ом</t>
  </si>
  <si>
    <t>ТКН =</t>
  </si>
  <si>
    <t xml:space="preserve"> ±</t>
  </si>
  <si>
    <t>5.Определим максимальное напряжение коллектор-эмитер</t>
  </si>
  <si>
    <t xml:space="preserve">Ukэ2.max = Uвых.max - Uон = </t>
  </si>
  <si>
    <t xml:space="preserve"> - ( </t>
  </si>
  <si>
    <t xml:space="preserve">) = </t>
  </si>
  <si>
    <t>Выбираем усилительный транзистор с условием Ukэ.max &gt; Ukэ2.max из таблицы 3:</t>
  </si>
  <si>
    <t xml:space="preserve">Ukэ.max &gt; Ukэ2.max =&gt; Ukэ.max &gt; </t>
  </si>
  <si>
    <t xml:space="preserve"> Iк2≈Iэ2</t>
  </si>
  <si>
    <t>и желательно с большим h21э</t>
  </si>
  <si>
    <t>Uкэ.мах</t>
  </si>
  <si>
    <t>=</t>
  </si>
  <si>
    <t>Iк.мах</t>
  </si>
  <si>
    <t>Pк.мах</t>
  </si>
  <si>
    <t>мВт</t>
  </si>
  <si>
    <t>h21э</t>
  </si>
  <si>
    <t>Iэ</t>
  </si>
  <si>
    <t>6.Определим сопротивление баластного резистора</t>
  </si>
  <si>
    <t xml:space="preserve">) | / ( </t>
  </si>
  <si>
    <t>Выбираем номинальное сопротивление согласно таблице 4:</t>
  </si>
  <si>
    <t>7.Определим сопротивление резистора</t>
  </si>
  <si>
    <t>) | / (</t>
  </si>
  <si>
    <t>где Iб1.мах - ток базы регулирующего транзистора VT1 равен: Iб1.мах = Iвых / (h21э+1) =</t>
  </si>
  <si>
    <t xml:space="preserve"> / (</t>
  </si>
  <si>
    <t xml:space="preserve"> + 1 ) =</t>
  </si>
  <si>
    <t xml:space="preserve">А </t>
  </si>
  <si>
    <t>8.Определим сопротивления делителя</t>
  </si>
  <si>
    <t xml:space="preserve"> / </t>
  </si>
  <si>
    <t xml:space="preserve">) | / </t>
  </si>
  <si>
    <t>кОм</t>
  </si>
  <si>
    <t>) | /</t>
  </si>
  <si>
    <t>) -</t>
  </si>
  <si>
    <t xml:space="preserve">| / </t>
  </si>
  <si>
    <t>9. Определение коэффициента стабилизации напряжения</t>
  </si>
  <si>
    <t xml:space="preserve">Кст = </t>
  </si>
  <si>
    <t>Uоп</t>
  </si>
  <si>
    <t xml:space="preserve"> * </t>
  </si>
  <si>
    <t>(Rк1 * h21э)</t>
  </si>
  <si>
    <t>Uвх</t>
  </si>
  <si>
    <t>(Rст + Rэ) * (1 + h21э) + Rб2</t>
  </si>
  <si>
    <t>(</t>
  </si>
  <si>
    <t>)*(1+</t>
  </si>
  <si>
    <t>)+</t>
  </si>
  <si>
    <t>)</t>
  </si>
  <si>
    <t>где</t>
  </si>
  <si>
    <t>Возьмём =</t>
  </si>
  <si>
    <t>Кст =</t>
  </si>
  <si>
    <t>&gt; 500</t>
  </si>
  <si>
    <r>
      <t xml:space="preserve">h21э </t>
    </r>
    <r>
      <rPr>
        <sz val="11"/>
        <color indexed="8"/>
        <rFont val="Calibri"/>
        <family val="2"/>
      </rPr>
      <t xml:space="preserve">≥ </t>
    </r>
  </si>
  <si>
    <r>
      <t>мВ/</t>
    </r>
    <r>
      <rPr>
        <sz val="11"/>
        <color indexed="8"/>
        <rFont val="Calibri"/>
        <family val="2"/>
      </rPr>
      <t>ᵒ</t>
    </r>
    <r>
      <rPr>
        <sz val="11"/>
        <color indexed="8"/>
        <rFont val="Arial"/>
        <family val="2"/>
      </rPr>
      <t>С</t>
    </r>
  </si>
  <si>
    <r>
      <t>Rб = | Uвых - Uоп | / ( Iст.ном - Iэ</t>
    </r>
    <r>
      <rPr>
        <sz val="8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 xml:space="preserve">) = | </t>
    </r>
  </si>
  <si>
    <r>
      <rPr>
        <sz val="11"/>
        <color indexed="8"/>
        <rFont val="Arial"/>
        <family val="2"/>
      </rPr>
      <t>Rk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= | Eo - Uвых.мах | / ( Iб</t>
    </r>
    <r>
      <rPr>
        <sz val="8"/>
        <color indexed="8"/>
        <rFont val="Arial"/>
        <family val="2"/>
      </rPr>
      <t>1</t>
    </r>
    <r>
      <rPr>
        <sz val="11"/>
        <color indexed="8"/>
        <rFont val="Arial"/>
        <family val="2"/>
      </rPr>
      <t>.мах - Iк</t>
    </r>
    <r>
      <rPr>
        <sz val="8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 xml:space="preserve">) = | </t>
    </r>
  </si>
  <si>
    <r>
      <t>Iдел = 20 * Iк</t>
    </r>
    <r>
      <rPr>
        <sz val="8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/ h21э</t>
    </r>
    <r>
      <rPr>
        <sz val="8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= 20 * </t>
    </r>
  </si>
  <si>
    <r>
      <t>R</t>
    </r>
    <r>
      <rPr>
        <sz val="9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= | Uвых.min - Uоп | / Iдел = |</t>
    </r>
  </si>
  <si>
    <r>
      <t>R</t>
    </r>
    <r>
      <rPr>
        <sz val="9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= (( | Uвых.мах - Uоп | ) / Iдел ) - R1 = ((  |  </t>
    </r>
  </si>
  <si>
    <r>
      <t>R</t>
    </r>
    <r>
      <rPr>
        <sz val="9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= | Uоп | / Iдел =  | </t>
    </r>
  </si>
  <si>
    <r>
      <t>Rk</t>
    </r>
    <r>
      <rPr>
        <sz val="9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= (Uкб1 / Iкбо1) =</t>
    </r>
  </si>
  <si>
    <r>
      <t>Rэ</t>
    </r>
    <r>
      <rPr>
        <sz val="9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= 0,026 / Iэ2 = 0,026 /</t>
    </r>
  </si>
  <si>
    <r>
      <t>Rб</t>
    </r>
    <r>
      <rPr>
        <sz val="9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= от 100 до 500 Ом</t>
    </r>
  </si>
  <si>
    <t xml:space="preserve">I вых =  </t>
  </si>
  <si>
    <t>КТ817А</t>
  </si>
  <si>
    <t>Uоп = | Uвых.min | - (2 ÷ 3) = |</t>
  </si>
  <si>
    <t>ГТ320В</t>
  </si>
  <si>
    <t>Д815Б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</si>
</sst>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u val="single"/>
      <sz val="11"/>
      <color indexed="8"/>
      <name val="Arial"/>
      <family val="2"/>
    </font>
    <font>
      <sz val="11"/>
      <color indexed="28"/>
      <name val="Arial"/>
      <family val="2"/>
    </font>
    <font>
      <b/>
      <i/>
      <sz val="11"/>
      <color indexed="2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7" tint="-0.4999699890613556"/>
      <name val="Arial"/>
      <family val="2"/>
    </font>
    <font>
      <i/>
      <u val="single"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12" borderId="0" xfId="0" applyFont="1" applyFill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12" borderId="0" xfId="0" applyFont="1" applyFill="1" applyAlignment="1">
      <alignment horizontal="left" vertical="center"/>
    </xf>
    <xf numFmtId="0" fontId="44" fillId="34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44" fillId="0" borderId="0" xfId="0" applyFont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7" fillId="37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38" borderId="0" xfId="0" applyFont="1" applyFill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35" borderId="0" xfId="0" applyNumberFormat="1" applyFont="1" applyFill="1" applyAlignment="1">
      <alignment horizontal="center" vertical="center"/>
    </xf>
    <xf numFmtId="0" fontId="19" fillId="35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3</xdr:row>
      <xdr:rowOff>76200</xdr:rowOff>
    </xdr:from>
    <xdr:to>
      <xdr:col>30</xdr:col>
      <xdr:colOff>76200</xdr:colOff>
      <xdr:row>13</xdr:row>
      <xdr:rowOff>38100</xdr:rowOff>
    </xdr:to>
    <xdr:pic>
      <xdr:nvPicPr>
        <xdr:cNvPr id="1" name="Рисунок 1" descr="0002 +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619125"/>
          <a:ext cx="29241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96"/>
  <sheetViews>
    <sheetView tabSelected="1" zoomScalePageLayoutView="0" workbookViewId="0" topLeftCell="A1">
      <selection activeCell="P83" sqref="P83:Q83"/>
    </sheetView>
  </sheetViews>
  <sheetFormatPr defaultColWidth="3.140625" defaultRowHeight="15"/>
  <cols>
    <col min="1" max="1" width="3.140625" style="2" customWidth="1"/>
    <col min="2" max="16384" width="3.140625" style="2" customWidth="1"/>
  </cols>
  <sheetData>
    <row r="1" spans="2:33" ht="14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14.25">
      <c r="B3" s="15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4.25"/>
    <row r="5" spans="2:40" ht="14.25"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AH5" s="12"/>
      <c r="AI5" s="12"/>
      <c r="AJ5" s="12"/>
      <c r="AK5" s="12"/>
      <c r="AL5" s="12"/>
      <c r="AN5" s="2" t="s">
        <v>17</v>
      </c>
    </row>
    <row r="6" spans="2:9" ht="14.25">
      <c r="B6" s="4" t="s">
        <v>2</v>
      </c>
      <c r="C6" s="4"/>
      <c r="D6" s="4"/>
      <c r="E6" s="5">
        <v>16</v>
      </c>
      <c r="F6" s="5"/>
      <c r="G6" s="5"/>
      <c r="H6" s="6" t="s">
        <v>3</v>
      </c>
      <c r="I6" s="6"/>
    </row>
    <row r="7" spans="2:40" ht="14.25">
      <c r="B7" s="4" t="s">
        <v>4</v>
      </c>
      <c r="C7" s="4"/>
      <c r="D7" s="4"/>
      <c r="E7" s="7" t="s">
        <v>5</v>
      </c>
      <c r="F7" s="5">
        <v>1.5</v>
      </c>
      <c r="G7" s="5"/>
      <c r="H7" s="6" t="s">
        <v>3</v>
      </c>
      <c r="I7" s="6"/>
      <c r="AH7" s="13"/>
      <c r="AI7" s="13"/>
      <c r="AJ7" s="13"/>
      <c r="AK7" s="13"/>
      <c r="AL7" s="13"/>
      <c r="AN7" s="2" t="s">
        <v>18</v>
      </c>
    </row>
    <row r="8" spans="2:9" ht="14.25">
      <c r="B8" s="4" t="s">
        <v>6</v>
      </c>
      <c r="C8" s="4"/>
      <c r="D8" s="4"/>
      <c r="E8" s="5">
        <v>8</v>
      </c>
      <c r="F8" s="5"/>
      <c r="G8" s="5"/>
      <c r="H8" s="6" t="s">
        <v>3</v>
      </c>
      <c r="I8" s="6"/>
    </row>
    <row r="9" spans="2:40" ht="14.25">
      <c r="B9" s="8" t="s">
        <v>7</v>
      </c>
      <c r="C9" s="8"/>
      <c r="D9" s="8"/>
      <c r="E9" s="8"/>
      <c r="F9" s="8"/>
      <c r="G9" s="8"/>
      <c r="H9" s="8"/>
      <c r="I9" s="8"/>
      <c r="J9" s="5">
        <v>7</v>
      </c>
      <c r="K9" s="5"/>
      <c r="L9" s="2" t="s">
        <v>8</v>
      </c>
      <c r="M9" s="5">
        <v>10</v>
      </c>
      <c r="N9" s="5"/>
      <c r="O9" s="2" t="s">
        <v>3</v>
      </c>
      <c r="AH9" s="14"/>
      <c r="AI9" s="14"/>
      <c r="AJ9" s="14"/>
      <c r="AK9" s="14"/>
      <c r="AL9" s="14"/>
      <c r="AN9" s="2" t="s">
        <v>19</v>
      </c>
    </row>
    <row r="10" spans="2:9" ht="14.25">
      <c r="B10" s="4" t="s">
        <v>109</v>
      </c>
      <c r="C10" s="4"/>
      <c r="D10" s="4"/>
      <c r="E10" s="5">
        <v>0.8</v>
      </c>
      <c r="F10" s="5"/>
      <c r="G10" s="5"/>
      <c r="H10" s="6" t="s">
        <v>36</v>
      </c>
      <c r="I10" s="6"/>
    </row>
    <row r="11" spans="2:9" ht="14.25">
      <c r="B11" s="4" t="s">
        <v>10</v>
      </c>
      <c r="C11" s="4"/>
      <c r="D11" s="4"/>
      <c r="E11" s="5">
        <v>30</v>
      </c>
      <c r="F11" s="5"/>
      <c r="G11" s="5"/>
      <c r="H11" s="6" t="s">
        <v>3</v>
      </c>
      <c r="I11" s="6"/>
    </row>
    <row r="12" spans="2:7" ht="14.25">
      <c r="B12" s="4" t="s">
        <v>9</v>
      </c>
      <c r="C12" s="4"/>
      <c r="D12" s="4"/>
      <c r="E12" s="5">
        <v>500</v>
      </c>
      <c r="F12" s="5"/>
      <c r="G12" s="5"/>
    </row>
    <row r="13" ht="14.25"/>
    <row r="14" ht="14.25"/>
    <row r="15" spans="2:26" ht="14.25">
      <c r="B15" s="9" t="s">
        <v>11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7" spans="2:37" ht="14.25">
      <c r="B17" s="4" t="s">
        <v>12</v>
      </c>
      <c r="C17" s="4"/>
      <c r="D17" s="4"/>
      <c r="E17" s="4"/>
      <c r="F17" s="4"/>
      <c r="G17" s="4"/>
      <c r="H17" s="4"/>
      <c r="I17" s="4"/>
      <c r="J17" s="8">
        <f>E6</f>
        <v>16</v>
      </c>
      <c r="K17" s="8"/>
      <c r="L17" s="10" t="s">
        <v>13</v>
      </c>
      <c r="M17" s="8">
        <f>F7</f>
        <v>1.5</v>
      </c>
      <c r="N17" s="8"/>
      <c r="O17" s="2" t="s">
        <v>14</v>
      </c>
      <c r="P17" s="16">
        <f>J17+M17</f>
        <v>17.5</v>
      </c>
      <c r="Q17" s="16"/>
      <c r="R17" s="10" t="s">
        <v>3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18" ht="14.25">
      <c r="B18" s="4" t="s">
        <v>15</v>
      </c>
      <c r="C18" s="4"/>
      <c r="D18" s="4"/>
      <c r="E18" s="4"/>
      <c r="F18" s="4"/>
      <c r="G18" s="4"/>
      <c r="H18" s="4"/>
      <c r="I18" s="4"/>
      <c r="J18" s="8">
        <f>E6</f>
        <v>16</v>
      </c>
      <c r="K18" s="8"/>
      <c r="L18" s="10" t="s">
        <v>16</v>
      </c>
      <c r="M18" s="8">
        <f>F7</f>
        <v>1.5</v>
      </c>
      <c r="N18" s="8"/>
      <c r="O18" s="2" t="s">
        <v>14</v>
      </c>
      <c r="P18" s="16">
        <f>J18-M18</f>
        <v>14.5</v>
      </c>
      <c r="Q18" s="16"/>
      <c r="R18" s="10" t="s">
        <v>3</v>
      </c>
    </row>
    <row r="20" spans="2:22" ht="14.25">
      <c r="B20" s="9" t="s">
        <v>21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2" spans="2:21" ht="14.25">
      <c r="B22" s="8" t="s">
        <v>22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f>P17</f>
        <v>17.5</v>
      </c>
      <c r="N22" s="8"/>
      <c r="O22" s="2" t="s">
        <v>16</v>
      </c>
      <c r="P22" s="8">
        <f>M9</f>
        <v>10</v>
      </c>
      <c r="Q22" s="8"/>
      <c r="R22" s="2" t="s">
        <v>14</v>
      </c>
      <c r="S22" s="16">
        <f>M22-P22</f>
        <v>7.5</v>
      </c>
      <c r="T22" s="16"/>
      <c r="U22" s="2" t="s">
        <v>3</v>
      </c>
    </row>
    <row r="23" spans="26:27" ht="14.25">
      <c r="Z23" s="17"/>
      <c r="AA23" s="17"/>
    </row>
    <row r="24" spans="2:27" ht="14.25">
      <c r="B24" s="9" t="s">
        <v>25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8"/>
      <c r="AA24" s="17"/>
    </row>
    <row r="25" spans="26:27" ht="14.25">
      <c r="Z25" s="17"/>
      <c r="AA25" s="17"/>
    </row>
    <row r="26" spans="2:20" ht="14.25">
      <c r="B26" s="4" t="s">
        <v>26</v>
      </c>
      <c r="C26" s="4"/>
      <c r="D26" s="4"/>
      <c r="E26" s="4"/>
      <c r="F26" s="4"/>
      <c r="G26" s="4"/>
      <c r="H26" s="4"/>
      <c r="I26" s="4"/>
      <c r="J26" s="4"/>
      <c r="K26" s="4"/>
      <c r="L26" s="8">
        <f>S22</f>
        <v>7.5</v>
      </c>
      <c r="M26" s="8"/>
      <c r="N26" s="2" t="s">
        <v>27</v>
      </c>
      <c r="O26" s="8">
        <f>E10</f>
        <v>0.8</v>
      </c>
      <c r="P26" s="8"/>
      <c r="Q26" s="2" t="s">
        <v>14</v>
      </c>
      <c r="R26" s="16">
        <f>ABS(L26)*O26</f>
        <v>6</v>
      </c>
      <c r="S26" s="16"/>
      <c r="T26" s="2" t="s">
        <v>28</v>
      </c>
    </row>
    <row r="28" spans="2:22" ht="14.25">
      <c r="B28" s="19" t="s">
        <v>29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9:35" ht="14.25">
      <c r="AC29" s="12"/>
      <c r="AD29" s="12"/>
      <c r="AE29" s="12"/>
      <c r="AF29" s="12"/>
      <c r="AG29" s="12"/>
      <c r="AI29" s="2" t="s">
        <v>17</v>
      </c>
    </row>
    <row r="30" spans="2:8" ht="14.25">
      <c r="B30" s="8" t="s">
        <v>30</v>
      </c>
      <c r="C30" s="8"/>
      <c r="D30" s="8"/>
      <c r="E30" s="8"/>
      <c r="F30" s="8"/>
      <c r="G30" s="8"/>
      <c r="H30" s="8"/>
    </row>
    <row r="31" spans="2:35" ht="14.25">
      <c r="B31" s="8" t="s">
        <v>31</v>
      </c>
      <c r="C31" s="8"/>
      <c r="D31" s="8"/>
      <c r="E31" s="8"/>
      <c r="F31" s="8"/>
      <c r="G31" s="8"/>
      <c r="H31" s="8"/>
      <c r="AC31" s="13"/>
      <c r="AD31" s="13"/>
      <c r="AE31" s="13"/>
      <c r="AF31" s="13"/>
      <c r="AG31" s="13"/>
      <c r="AI31" s="2" t="s">
        <v>18</v>
      </c>
    </row>
    <row r="32" spans="2:8" ht="14.25">
      <c r="B32" s="8" t="s">
        <v>32</v>
      </c>
      <c r="C32" s="8"/>
      <c r="D32" s="8"/>
      <c r="E32" s="8"/>
      <c r="F32" s="8"/>
      <c r="G32" s="8"/>
      <c r="H32" s="8"/>
    </row>
    <row r="33" spans="29:35" ht="14.25">
      <c r="AC33" s="14"/>
      <c r="AD33" s="14"/>
      <c r="AE33" s="14"/>
      <c r="AF33" s="14"/>
      <c r="AG33" s="14"/>
      <c r="AI33" s="2" t="s">
        <v>19</v>
      </c>
    </row>
    <row r="34" spans="2:16" ht="14.25">
      <c r="B34" s="19" t="s">
        <v>33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 t="s">
        <v>110</v>
      </c>
      <c r="O34" s="20"/>
      <c r="P34" s="20"/>
    </row>
    <row r="35" spans="2:8" ht="14.25">
      <c r="B35" s="4" t="s">
        <v>34</v>
      </c>
      <c r="C35" s="4"/>
      <c r="D35" s="4"/>
      <c r="E35" s="4"/>
      <c r="F35" s="20">
        <v>40</v>
      </c>
      <c r="G35" s="20"/>
      <c r="H35" s="2" t="s">
        <v>3</v>
      </c>
    </row>
    <row r="36" spans="2:8" ht="14.25">
      <c r="B36" s="4" t="s">
        <v>35</v>
      </c>
      <c r="C36" s="4"/>
      <c r="D36" s="4"/>
      <c r="E36" s="4"/>
      <c r="F36" s="20">
        <v>1.5</v>
      </c>
      <c r="G36" s="20"/>
      <c r="H36" s="2" t="s">
        <v>36</v>
      </c>
    </row>
    <row r="37" spans="2:8" ht="14.25">
      <c r="B37" s="4" t="s">
        <v>37</v>
      </c>
      <c r="C37" s="4"/>
      <c r="D37" s="4"/>
      <c r="E37" s="4"/>
      <c r="F37" s="20">
        <v>10</v>
      </c>
      <c r="G37" s="20"/>
      <c r="H37" s="2" t="s">
        <v>28</v>
      </c>
    </row>
    <row r="38" spans="2:8" ht="14.25">
      <c r="B38" s="4" t="s">
        <v>38</v>
      </c>
      <c r="C38" s="4"/>
      <c r="D38" s="4"/>
      <c r="E38" s="4"/>
      <c r="F38" s="20">
        <v>4</v>
      </c>
      <c r="G38" s="20"/>
      <c r="H38" s="2" t="s">
        <v>3</v>
      </c>
    </row>
    <row r="39" spans="2:13" ht="14.25">
      <c r="B39" s="4" t="s">
        <v>39</v>
      </c>
      <c r="C39" s="4"/>
      <c r="D39" s="4"/>
      <c r="E39" s="4"/>
      <c r="F39" s="20">
        <v>0.05</v>
      </c>
      <c r="G39" s="20"/>
      <c r="H39" s="2" t="s">
        <v>40</v>
      </c>
      <c r="I39" s="2" t="s">
        <v>14</v>
      </c>
      <c r="J39" s="8">
        <f>F39/1000</f>
        <v>5E-05</v>
      </c>
      <c r="K39" s="8"/>
      <c r="L39" s="8"/>
      <c r="M39" s="2" t="s">
        <v>36</v>
      </c>
    </row>
    <row r="40" spans="2:30" ht="15">
      <c r="B40" s="4" t="s">
        <v>98</v>
      </c>
      <c r="C40" s="4"/>
      <c r="D40" s="4"/>
      <c r="E40" s="4"/>
      <c r="F40" s="20">
        <v>30</v>
      </c>
      <c r="G40" s="20"/>
      <c r="H40" s="2" t="s">
        <v>44</v>
      </c>
      <c r="I40" s="20">
        <v>70</v>
      </c>
      <c r="J40" s="20"/>
      <c r="N40" s="19" t="s">
        <v>41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2" spans="2:18" ht="14.25">
      <c r="B42" s="9" t="s">
        <v>42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4" spans="2:62" ht="14.25">
      <c r="B44" s="8" t="s">
        <v>111</v>
      </c>
      <c r="C44" s="8"/>
      <c r="D44" s="8"/>
      <c r="E44" s="8"/>
      <c r="F44" s="8"/>
      <c r="G44" s="8"/>
      <c r="H44" s="8"/>
      <c r="I44" s="8"/>
      <c r="J44" s="8"/>
      <c r="K44" s="8"/>
      <c r="L44" s="8">
        <f>J9</f>
        <v>7</v>
      </c>
      <c r="M44" s="8"/>
      <c r="N44" s="8" t="s">
        <v>43</v>
      </c>
      <c r="O44" s="8"/>
      <c r="P44" s="8"/>
      <c r="Q44" s="8"/>
      <c r="R44" s="16">
        <f>ABS(L44)-2</f>
        <v>5</v>
      </c>
      <c r="S44" s="16"/>
      <c r="T44" s="2" t="s">
        <v>44</v>
      </c>
      <c r="U44" s="16">
        <f>ABS(L44)-3</f>
        <v>4</v>
      </c>
      <c r="V44" s="16"/>
      <c r="W44" s="2" t="s">
        <v>3</v>
      </c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6" spans="2:17" ht="14.25">
      <c r="B46" s="4" t="s">
        <v>45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0" t="s">
        <v>113</v>
      </c>
      <c r="P46" s="20"/>
      <c r="Q46" s="20"/>
    </row>
    <row r="47" spans="2:16" ht="14.25">
      <c r="B47" s="21" t="s">
        <v>46</v>
      </c>
      <c r="C47" s="21"/>
      <c r="D47" s="21"/>
      <c r="E47" s="21"/>
      <c r="F47" s="20">
        <v>5</v>
      </c>
      <c r="G47" s="20"/>
      <c r="H47" s="2" t="s">
        <v>3</v>
      </c>
      <c r="J47" s="3"/>
      <c r="K47" s="3"/>
      <c r="L47" s="3"/>
      <c r="M47" s="3"/>
      <c r="N47" s="3"/>
      <c r="O47" s="3"/>
      <c r="P47" s="3"/>
    </row>
    <row r="48" spans="2:13" ht="14.25">
      <c r="B48" s="21" t="s">
        <v>47</v>
      </c>
      <c r="C48" s="21"/>
      <c r="D48" s="21"/>
      <c r="E48" s="21"/>
      <c r="F48" s="20">
        <v>1000</v>
      </c>
      <c r="G48" s="20"/>
      <c r="H48" s="2" t="s">
        <v>40</v>
      </c>
      <c r="I48" s="2" t="s">
        <v>14</v>
      </c>
      <c r="J48" s="16">
        <f>F48/1000</f>
        <v>1</v>
      </c>
      <c r="K48" s="16"/>
      <c r="L48" s="16"/>
      <c r="M48" s="2" t="s">
        <v>36</v>
      </c>
    </row>
    <row r="49" spans="2:45" ht="14.25">
      <c r="B49" s="21" t="s">
        <v>48</v>
      </c>
      <c r="C49" s="21"/>
      <c r="D49" s="21"/>
      <c r="E49" s="21"/>
      <c r="F49" s="20">
        <v>0.6</v>
      </c>
      <c r="G49" s="20"/>
      <c r="H49" s="11" t="s">
        <v>49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2:9" ht="15">
      <c r="B50" s="21" t="s">
        <v>50</v>
      </c>
      <c r="C50" s="21"/>
      <c r="D50" s="21"/>
      <c r="E50" s="11" t="s">
        <v>51</v>
      </c>
      <c r="F50" s="20">
        <v>2.8</v>
      </c>
      <c r="G50" s="20"/>
      <c r="H50" s="8" t="s">
        <v>99</v>
      </c>
      <c r="I50" s="8"/>
    </row>
    <row r="52" spans="2:21" ht="14.25">
      <c r="B52" s="9" t="s">
        <v>52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4" spans="2:20" ht="14.25">
      <c r="B54" s="8" t="s">
        <v>53</v>
      </c>
      <c r="C54" s="8"/>
      <c r="D54" s="8"/>
      <c r="E54" s="8"/>
      <c r="F54" s="8"/>
      <c r="G54" s="8"/>
      <c r="H54" s="8"/>
      <c r="I54" s="8"/>
      <c r="J54" s="8"/>
      <c r="K54" s="8"/>
      <c r="L54" s="8">
        <f>M9</f>
        <v>10</v>
      </c>
      <c r="M54" s="8"/>
      <c r="N54" s="10" t="s">
        <v>54</v>
      </c>
      <c r="O54" s="8">
        <f>F47</f>
        <v>5</v>
      </c>
      <c r="P54" s="8"/>
      <c r="Q54" s="2" t="s">
        <v>55</v>
      </c>
      <c r="R54" s="16">
        <f>L54-(O54)</f>
        <v>5</v>
      </c>
      <c r="S54" s="16"/>
      <c r="T54" s="2" t="s">
        <v>3</v>
      </c>
    </row>
    <row r="56" spans="2:31" ht="14.25">
      <c r="B56" s="22" t="s">
        <v>56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0" t="s">
        <v>112</v>
      </c>
      <c r="AD56" s="20"/>
      <c r="AE56" s="20"/>
    </row>
    <row r="57" spans="2:14" ht="14.25">
      <c r="B57" s="2" t="s">
        <v>57</v>
      </c>
      <c r="M57" s="8">
        <f>R54</f>
        <v>5</v>
      </c>
      <c r="N57" s="8"/>
    </row>
    <row r="58" spans="2:5" ht="14.25">
      <c r="B58" s="2" t="s">
        <v>58</v>
      </c>
      <c r="E58" s="2" t="s">
        <v>59</v>
      </c>
    </row>
    <row r="59" spans="2:15" ht="14.25">
      <c r="B59" s="21" t="s">
        <v>60</v>
      </c>
      <c r="C59" s="21"/>
      <c r="D59" s="21"/>
      <c r="E59" s="23" t="s">
        <v>61</v>
      </c>
      <c r="F59" s="24">
        <v>10</v>
      </c>
      <c r="G59" s="24"/>
      <c r="H59" s="23" t="s">
        <v>3</v>
      </c>
      <c r="J59" s="23"/>
      <c r="K59" s="23"/>
      <c r="L59" s="25"/>
      <c r="M59" s="23"/>
      <c r="N59" s="23"/>
      <c r="O59" s="23"/>
    </row>
    <row r="60" spans="2:14" ht="14.25">
      <c r="B60" s="21" t="s">
        <v>62</v>
      </c>
      <c r="C60" s="21"/>
      <c r="D60" s="21"/>
      <c r="E60" s="23" t="s">
        <v>61</v>
      </c>
      <c r="F60" s="24">
        <v>200</v>
      </c>
      <c r="G60" s="24"/>
      <c r="H60" s="23" t="s">
        <v>40</v>
      </c>
      <c r="J60" s="23" t="s">
        <v>61</v>
      </c>
      <c r="K60" s="40">
        <f>F60*0.001</f>
        <v>0.2</v>
      </c>
      <c r="L60" s="40"/>
      <c r="M60" s="40"/>
      <c r="N60" s="23" t="s">
        <v>36</v>
      </c>
    </row>
    <row r="61" spans="2:14" ht="14.25">
      <c r="B61" s="21" t="s">
        <v>63</v>
      </c>
      <c r="C61" s="21"/>
      <c r="D61" s="21"/>
      <c r="E61" s="23" t="s">
        <v>61</v>
      </c>
      <c r="F61" s="24">
        <v>200</v>
      </c>
      <c r="G61" s="24"/>
      <c r="H61" s="26" t="s">
        <v>64</v>
      </c>
      <c r="I61" s="26"/>
      <c r="J61" s="23" t="s">
        <v>61</v>
      </c>
      <c r="K61" s="40">
        <f>F61*0.001</f>
        <v>0.2</v>
      </c>
      <c r="L61" s="40"/>
      <c r="M61" s="40"/>
      <c r="N61" s="23" t="s">
        <v>28</v>
      </c>
    </row>
    <row r="62" spans="2:30" ht="14.25">
      <c r="B62" s="21" t="s">
        <v>65</v>
      </c>
      <c r="C62" s="21"/>
      <c r="D62" s="21"/>
      <c r="E62" s="23" t="s">
        <v>61</v>
      </c>
      <c r="F62" s="24">
        <v>80</v>
      </c>
      <c r="G62" s="24"/>
      <c r="H62" s="2" t="s">
        <v>8</v>
      </c>
      <c r="I62" s="24">
        <v>250</v>
      </c>
      <c r="J62" s="24"/>
      <c r="K62" s="27"/>
      <c r="L62" s="27"/>
      <c r="M62" s="23"/>
      <c r="N62" s="22" t="s">
        <v>41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</row>
    <row r="63" spans="2:14" ht="14.25">
      <c r="B63" s="21" t="s">
        <v>66</v>
      </c>
      <c r="C63" s="21"/>
      <c r="D63" s="21"/>
      <c r="E63" s="23" t="s">
        <v>61</v>
      </c>
      <c r="F63" s="24">
        <v>10</v>
      </c>
      <c r="G63" s="24"/>
      <c r="H63" s="23" t="s">
        <v>40</v>
      </c>
      <c r="J63" s="23" t="s">
        <v>61</v>
      </c>
      <c r="K63" s="41">
        <f>F63*0.001</f>
        <v>0.01</v>
      </c>
      <c r="L63" s="41"/>
      <c r="M63" s="41"/>
      <c r="N63" s="23" t="s">
        <v>36</v>
      </c>
    </row>
    <row r="65" spans="2:43" ht="14.25">
      <c r="B65" s="9" t="s">
        <v>67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23"/>
      <c r="U65" s="23"/>
      <c r="V65" s="23"/>
      <c r="W65" s="23"/>
      <c r="X65" s="23"/>
      <c r="AK65" s="17"/>
      <c r="AL65" s="17"/>
      <c r="AM65" s="27"/>
      <c r="AN65" s="27"/>
      <c r="AO65" s="23"/>
      <c r="AP65" s="17"/>
      <c r="AQ65" s="17"/>
    </row>
    <row r="66" spans="2:24" ht="14.2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8"/>
      <c r="U66" s="28"/>
      <c r="V66" s="28"/>
      <c r="W66" s="28"/>
      <c r="X66" s="28"/>
    </row>
    <row r="67" spans="2:31" ht="15">
      <c r="B67" s="26" t="s">
        <v>100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8">
        <f>E8</f>
        <v>8</v>
      </c>
      <c r="O67" s="8"/>
      <c r="P67" s="23" t="s">
        <v>54</v>
      </c>
      <c r="Q67" s="26">
        <f>F47</f>
        <v>5</v>
      </c>
      <c r="R67" s="26"/>
      <c r="S67" s="26" t="s">
        <v>68</v>
      </c>
      <c r="T67" s="26"/>
      <c r="U67" s="26">
        <f>J48</f>
        <v>1</v>
      </c>
      <c r="V67" s="26"/>
      <c r="W67" s="26"/>
      <c r="X67" s="27" t="s">
        <v>16</v>
      </c>
      <c r="Y67" s="26">
        <f>K63</f>
        <v>0.01</v>
      </c>
      <c r="Z67" s="26"/>
      <c r="AA67" s="26"/>
      <c r="AB67" s="2" t="s">
        <v>24</v>
      </c>
      <c r="AC67" s="16">
        <f>(ABS(N67-(Q67))/(U67-Y67))</f>
        <v>3.0303030303030303</v>
      </c>
      <c r="AD67" s="16"/>
      <c r="AE67" s="2" t="s">
        <v>49</v>
      </c>
    </row>
    <row r="68" spans="2:44" ht="14.25">
      <c r="B68" s="26" t="s">
        <v>69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4">
        <v>3.3</v>
      </c>
      <c r="V68" s="24"/>
      <c r="W68" s="23" t="s">
        <v>49</v>
      </c>
      <c r="X68" s="23"/>
      <c r="AQ68" s="11"/>
      <c r="AR68" s="11"/>
    </row>
    <row r="70" spans="2:15" ht="14.25">
      <c r="B70" s="9" t="s">
        <v>70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2:15" ht="14.2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2:33" ht="15">
      <c r="B72" s="29" t="s">
        <v>101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6">
        <f>E12</f>
        <v>500</v>
      </c>
      <c r="P72" s="26"/>
      <c r="Q72" s="2" t="s">
        <v>23</v>
      </c>
      <c r="R72" s="8">
        <f>M9</f>
        <v>10</v>
      </c>
      <c r="S72" s="8"/>
      <c r="T72" s="8" t="s">
        <v>71</v>
      </c>
      <c r="U72" s="8"/>
      <c r="V72" s="8">
        <f>AL73</f>
        <v>0.967741935483871</v>
      </c>
      <c r="W72" s="8"/>
      <c r="X72" s="8"/>
      <c r="Y72" s="2" t="s">
        <v>13</v>
      </c>
      <c r="Z72" s="8">
        <f>K63</f>
        <v>0.01</v>
      </c>
      <c r="AA72" s="8"/>
      <c r="AB72" s="8"/>
      <c r="AC72" s="2" t="s">
        <v>24</v>
      </c>
      <c r="AD72" s="16">
        <f>(ABS(O72-(R72))/(V72+Z72))</f>
        <v>501.1547344110854</v>
      </c>
      <c r="AE72" s="16"/>
      <c r="AF72" s="8" t="s">
        <v>49</v>
      </c>
      <c r="AG72" s="8"/>
    </row>
    <row r="73" spans="2:45" ht="14.25">
      <c r="B73" s="8" t="s">
        <v>72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f>E11</f>
        <v>30</v>
      </c>
      <c r="AE73" s="8"/>
      <c r="AF73" s="2" t="s">
        <v>73</v>
      </c>
      <c r="AG73" s="8">
        <f>F40</f>
        <v>30</v>
      </c>
      <c r="AH73" s="8"/>
      <c r="AI73" s="8" t="s">
        <v>74</v>
      </c>
      <c r="AJ73" s="8"/>
      <c r="AK73" s="8"/>
      <c r="AL73" s="8">
        <f>AD73/(AG73+1)</f>
        <v>0.967741935483871</v>
      </c>
      <c r="AM73" s="8"/>
      <c r="AN73" s="8"/>
      <c r="AO73" s="2" t="s">
        <v>75</v>
      </c>
      <c r="AP73" s="2" t="s">
        <v>14</v>
      </c>
      <c r="AQ73" s="16">
        <f>AL73*1000</f>
        <v>967.741935483871</v>
      </c>
      <c r="AR73" s="16"/>
      <c r="AS73" s="2" t="s">
        <v>40</v>
      </c>
    </row>
    <row r="75" spans="2:24" ht="14.25">
      <c r="B75" s="26" t="s">
        <v>69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4">
        <v>510</v>
      </c>
      <c r="V75" s="24"/>
      <c r="W75" s="26" t="s">
        <v>49</v>
      </c>
      <c r="X75" s="26"/>
    </row>
    <row r="77" spans="2:14" ht="14.25">
      <c r="B77" s="30" t="s">
        <v>76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9" spans="2:19" ht="14.25">
      <c r="B79" s="26" t="s">
        <v>102</v>
      </c>
      <c r="C79" s="26"/>
      <c r="D79" s="26"/>
      <c r="E79" s="26"/>
      <c r="F79" s="26"/>
      <c r="G79" s="26"/>
      <c r="H79" s="26"/>
      <c r="I79" s="26"/>
      <c r="J79" s="26"/>
      <c r="K79" s="8">
        <f>F63</f>
        <v>10</v>
      </c>
      <c r="L79" s="8"/>
      <c r="M79" s="2" t="s">
        <v>77</v>
      </c>
      <c r="N79" s="8">
        <f>F62</f>
        <v>80</v>
      </c>
      <c r="O79" s="8"/>
      <c r="P79" s="2" t="s">
        <v>14</v>
      </c>
      <c r="Q79" s="16">
        <f>20*K79/N79</f>
        <v>2.5</v>
      </c>
      <c r="R79" s="16"/>
      <c r="S79" s="2" t="s">
        <v>40</v>
      </c>
    </row>
    <row r="81" spans="2:24" ht="14.25">
      <c r="B81" s="19" t="s">
        <v>103</v>
      </c>
      <c r="C81" s="19"/>
      <c r="D81" s="19"/>
      <c r="E81" s="19"/>
      <c r="F81" s="19"/>
      <c r="G81" s="19"/>
      <c r="H81" s="19"/>
      <c r="I81" s="19"/>
      <c r="J81" s="19"/>
      <c r="K81" s="19"/>
      <c r="L81" s="8">
        <f>J9</f>
        <v>7</v>
      </c>
      <c r="M81" s="8"/>
      <c r="N81" s="2" t="s">
        <v>23</v>
      </c>
      <c r="O81" s="8">
        <f>F47</f>
        <v>5</v>
      </c>
      <c r="P81" s="8"/>
      <c r="Q81" s="2" t="s">
        <v>78</v>
      </c>
      <c r="R81" s="8">
        <f>Q79</f>
        <v>2.5</v>
      </c>
      <c r="S81" s="8"/>
      <c r="T81" s="2" t="s">
        <v>14</v>
      </c>
      <c r="U81" s="16">
        <f>(ABS(L81-(O81))/R81)</f>
        <v>0.8</v>
      </c>
      <c r="V81" s="16"/>
      <c r="W81" s="8" t="s">
        <v>79</v>
      </c>
      <c r="X81" s="8"/>
    </row>
    <row r="83" spans="2:31" ht="14.25">
      <c r="B83" s="19" t="s">
        <v>104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8">
        <f>M9</f>
        <v>10</v>
      </c>
      <c r="Q83" s="8"/>
      <c r="R83" s="2" t="s">
        <v>23</v>
      </c>
      <c r="S83" s="8">
        <f>F47</f>
        <v>5</v>
      </c>
      <c r="T83" s="8"/>
      <c r="U83" s="2" t="s">
        <v>80</v>
      </c>
      <c r="V83" s="8">
        <f>Q79</f>
        <v>2.5</v>
      </c>
      <c r="W83" s="8"/>
      <c r="X83" s="2" t="s">
        <v>81</v>
      </c>
      <c r="Y83" s="8">
        <f>U81</f>
        <v>0.8</v>
      </c>
      <c r="Z83" s="8"/>
      <c r="AA83" s="2" t="s">
        <v>14</v>
      </c>
      <c r="AB83" s="16">
        <f>((ABS(P83-(S83))/V83)-Y83)</f>
        <v>1.2</v>
      </c>
      <c r="AC83" s="16"/>
      <c r="AD83" s="8" t="s">
        <v>79</v>
      </c>
      <c r="AE83" s="8"/>
    </row>
    <row r="85" spans="2:18" ht="14.25">
      <c r="B85" s="22" t="s">
        <v>105</v>
      </c>
      <c r="C85" s="22"/>
      <c r="D85" s="22"/>
      <c r="E85" s="22"/>
      <c r="F85" s="22"/>
      <c r="G85" s="22"/>
      <c r="H85" s="22"/>
      <c r="I85" s="8">
        <f>F47</f>
        <v>5</v>
      </c>
      <c r="J85" s="8"/>
      <c r="K85" s="2" t="s">
        <v>82</v>
      </c>
      <c r="L85" s="8">
        <f>Q79</f>
        <v>2.5</v>
      </c>
      <c r="M85" s="8"/>
      <c r="N85" s="2" t="s">
        <v>14</v>
      </c>
      <c r="O85" s="16">
        <f>(ABS(I85))/L85</f>
        <v>2</v>
      </c>
      <c r="P85" s="16"/>
      <c r="Q85" s="8" t="s">
        <v>79</v>
      </c>
      <c r="R85" s="8"/>
    </row>
    <row r="87" spans="2:20" ht="14.25">
      <c r="B87" s="31" t="s">
        <v>83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9" spans="2:46" ht="14.25">
      <c r="B89" s="26" t="s">
        <v>84</v>
      </c>
      <c r="C89" s="26"/>
      <c r="D89" s="32" t="s">
        <v>85</v>
      </c>
      <c r="E89" s="32"/>
      <c r="F89" s="26" t="s">
        <v>86</v>
      </c>
      <c r="G89" s="32" t="s">
        <v>87</v>
      </c>
      <c r="H89" s="32"/>
      <c r="I89" s="32"/>
      <c r="J89" s="32"/>
      <c r="K89" s="32"/>
      <c r="L89" s="32"/>
      <c r="M89" s="32"/>
      <c r="N89" s="32"/>
      <c r="O89" s="32"/>
      <c r="P89" s="32"/>
      <c r="Q89" s="26" t="s">
        <v>14</v>
      </c>
      <c r="R89" s="32">
        <f>F47</f>
        <v>5</v>
      </c>
      <c r="S89" s="32"/>
      <c r="T89" s="26" t="s">
        <v>86</v>
      </c>
      <c r="U89" s="33"/>
      <c r="V89" s="33"/>
      <c r="W89" s="33"/>
      <c r="X89" s="32">
        <f>P92</f>
        <v>80000</v>
      </c>
      <c r="Y89" s="32"/>
      <c r="Z89" s="32"/>
      <c r="AA89" s="34" t="s">
        <v>86</v>
      </c>
      <c r="AB89" s="32">
        <f>F62</f>
        <v>80</v>
      </c>
      <c r="AC89" s="32"/>
      <c r="AD89" s="32"/>
      <c r="AE89" s="33"/>
      <c r="AF89" s="33"/>
      <c r="AG89" s="33"/>
      <c r="AH89" s="33"/>
      <c r="AI89" s="26" t="s">
        <v>14</v>
      </c>
      <c r="AJ89" s="26">
        <f>R89/R90</f>
        <v>0.3125</v>
      </c>
      <c r="AK89" s="26"/>
      <c r="AL89" s="26"/>
      <c r="AM89" s="26" t="s">
        <v>86</v>
      </c>
      <c r="AN89" s="26">
        <f>((X89*AB89))/(((V90+Y90)*(1+AC90)+AF90))</f>
        <v>8429.926238145415</v>
      </c>
      <c r="AO89" s="26"/>
      <c r="AP89" s="26"/>
      <c r="AQ89" s="26" t="s">
        <v>14</v>
      </c>
      <c r="AR89" s="35">
        <f>AJ89*AN89</f>
        <v>2634.3519494204425</v>
      </c>
      <c r="AS89" s="35"/>
      <c r="AT89" s="35"/>
    </row>
    <row r="90" spans="2:46" ht="14.25">
      <c r="B90" s="26"/>
      <c r="C90" s="26"/>
      <c r="D90" s="36" t="s">
        <v>88</v>
      </c>
      <c r="E90" s="36"/>
      <c r="F90" s="26"/>
      <c r="G90" s="8" t="s">
        <v>89</v>
      </c>
      <c r="H90" s="8"/>
      <c r="I90" s="8"/>
      <c r="J90" s="8"/>
      <c r="K90" s="8"/>
      <c r="L90" s="8"/>
      <c r="M90" s="8"/>
      <c r="N90" s="8"/>
      <c r="O90" s="8"/>
      <c r="P90" s="8"/>
      <c r="Q90" s="26"/>
      <c r="R90" s="37">
        <f>E6</f>
        <v>16</v>
      </c>
      <c r="S90" s="37"/>
      <c r="T90" s="26"/>
      <c r="U90" s="10" t="s">
        <v>90</v>
      </c>
      <c r="V90" s="8">
        <f>F49</f>
        <v>0.6</v>
      </c>
      <c r="W90" s="8"/>
      <c r="X90" s="38" t="s">
        <v>13</v>
      </c>
      <c r="Y90" s="39">
        <f>N93</f>
        <v>2.5999999999999996</v>
      </c>
      <c r="Z90" s="39"/>
      <c r="AA90" s="39" t="s">
        <v>91</v>
      </c>
      <c r="AB90" s="39"/>
      <c r="AC90" s="39">
        <f>F62</f>
        <v>80</v>
      </c>
      <c r="AD90" s="39"/>
      <c r="AE90" s="38" t="s">
        <v>92</v>
      </c>
      <c r="AF90" s="39">
        <f>O94</f>
        <v>500</v>
      </c>
      <c r="AG90" s="39"/>
      <c r="AH90" s="38" t="s">
        <v>93</v>
      </c>
      <c r="AI90" s="26"/>
      <c r="AJ90" s="26"/>
      <c r="AK90" s="26"/>
      <c r="AL90" s="26"/>
      <c r="AM90" s="26"/>
      <c r="AN90" s="26"/>
      <c r="AO90" s="26"/>
      <c r="AP90" s="26"/>
      <c r="AQ90" s="26"/>
      <c r="AR90" s="35"/>
      <c r="AS90" s="35"/>
      <c r="AT90" s="35"/>
    </row>
    <row r="91" spans="2:3" ht="14.25">
      <c r="B91" s="8" t="s">
        <v>94</v>
      </c>
      <c r="C91" s="8"/>
    </row>
    <row r="92" spans="2:20" ht="14.25">
      <c r="B92" s="8" t="s">
        <v>106</v>
      </c>
      <c r="C92" s="8"/>
      <c r="D92" s="8"/>
      <c r="E92" s="8"/>
      <c r="F92" s="8"/>
      <c r="G92" s="8"/>
      <c r="H92" s="8"/>
      <c r="I92" s="8">
        <f>F38</f>
        <v>4</v>
      </c>
      <c r="J92" s="8"/>
      <c r="K92" s="2" t="s">
        <v>77</v>
      </c>
      <c r="L92" s="8">
        <f>J39</f>
        <v>5E-05</v>
      </c>
      <c r="M92" s="8"/>
      <c r="N92" s="8"/>
      <c r="O92" s="2" t="s">
        <v>14</v>
      </c>
      <c r="P92" s="16">
        <f>I92/L92</f>
        <v>80000</v>
      </c>
      <c r="Q92" s="16"/>
      <c r="R92" s="16"/>
      <c r="S92" s="8" t="s">
        <v>49</v>
      </c>
      <c r="T92" s="8"/>
    </row>
    <row r="93" spans="2:17" ht="14.25">
      <c r="B93" s="8" t="s">
        <v>107</v>
      </c>
      <c r="C93" s="8"/>
      <c r="D93" s="8"/>
      <c r="E93" s="8"/>
      <c r="F93" s="8"/>
      <c r="G93" s="8"/>
      <c r="H93" s="8"/>
      <c r="I93" s="8"/>
      <c r="J93" s="8">
        <f>K63</f>
        <v>0.01</v>
      </c>
      <c r="K93" s="8"/>
      <c r="L93" s="8"/>
      <c r="M93" s="2" t="s">
        <v>14</v>
      </c>
      <c r="N93" s="16">
        <f>0.026/J93</f>
        <v>2.5999999999999996</v>
      </c>
      <c r="O93" s="16"/>
      <c r="P93" s="8" t="s">
        <v>49</v>
      </c>
      <c r="Q93" s="8"/>
    </row>
    <row r="94" spans="2:16" ht="14.25">
      <c r="B94" s="19" t="s">
        <v>108</v>
      </c>
      <c r="C94" s="19"/>
      <c r="D94" s="19"/>
      <c r="E94" s="19"/>
      <c r="F94" s="19"/>
      <c r="G94" s="19"/>
      <c r="H94" s="19"/>
      <c r="I94" s="19"/>
      <c r="J94" s="11"/>
      <c r="K94" s="8" t="s">
        <v>95</v>
      </c>
      <c r="L94" s="8"/>
      <c r="M94" s="8"/>
      <c r="N94" s="8"/>
      <c r="O94" s="16">
        <v>500</v>
      </c>
      <c r="P94" s="16"/>
    </row>
    <row r="96" spans="2:6" ht="14.25">
      <c r="B96" s="2" t="s">
        <v>96</v>
      </c>
      <c r="D96" s="8">
        <f>AR89</f>
        <v>2634.3519494204425</v>
      </c>
      <c r="E96" s="8"/>
      <c r="F96" s="2" t="s">
        <v>97</v>
      </c>
    </row>
  </sheetData>
  <sheetProtection/>
  <mergeCells count="190">
    <mergeCell ref="D96:E96"/>
    <mergeCell ref="B44:K44"/>
    <mergeCell ref="I40:J40"/>
    <mergeCell ref="B93:I93"/>
    <mergeCell ref="J93:L93"/>
    <mergeCell ref="N93:O93"/>
    <mergeCell ref="P93:Q93"/>
    <mergeCell ref="B94:I94"/>
    <mergeCell ref="K94:N94"/>
    <mergeCell ref="O94:P94"/>
    <mergeCell ref="B91:C91"/>
    <mergeCell ref="B92:H92"/>
    <mergeCell ref="I92:J92"/>
    <mergeCell ref="L92:N92"/>
    <mergeCell ref="P92:R92"/>
    <mergeCell ref="S92:T92"/>
    <mergeCell ref="AQ89:AQ90"/>
    <mergeCell ref="AR89:AT90"/>
    <mergeCell ref="D90:E90"/>
    <mergeCell ref="G90:P90"/>
    <mergeCell ref="R90:S90"/>
    <mergeCell ref="V90:W90"/>
    <mergeCell ref="Y90:Z90"/>
    <mergeCell ref="AA90:AB90"/>
    <mergeCell ref="AC90:AD90"/>
    <mergeCell ref="AF90:AG90"/>
    <mergeCell ref="X89:Z89"/>
    <mergeCell ref="AB89:AD89"/>
    <mergeCell ref="AI89:AI90"/>
    <mergeCell ref="AJ89:AL90"/>
    <mergeCell ref="AM89:AM90"/>
    <mergeCell ref="AN89:AP90"/>
    <mergeCell ref="B87:T87"/>
    <mergeCell ref="B89:C90"/>
    <mergeCell ref="D89:E89"/>
    <mergeCell ref="F89:F90"/>
    <mergeCell ref="G89:P89"/>
    <mergeCell ref="Q89:Q90"/>
    <mergeCell ref="R89:S89"/>
    <mergeCell ref="T89:T90"/>
    <mergeCell ref="Y83:Z83"/>
    <mergeCell ref="AB83:AC83"/>
    <mergeCell ref="AD83:AE83"/>
    <mergeCell ref="B85:H85"/>
    <mergeCell ref="I85:J85"/>
    <mergeCell ref="L85:M85"/>
    <mergeCell ref="O85:P85"/>
    <mergeCell ref="Q85:R85"/>
    <mergeCell ref="U81:V81"/>
    <mergeCell ref="W81:X81"/>
    <mergeCell ref="B83:O83"/>
    <mergeCell ref="P83:Q83"/>
    <mergeCell ref="S83:T83"/>
    <mergeCell ref="V83:W83"/>
    <mergeCell ref="B77:N77"/>
    <mergeCell ref="B79:J79"/>
    <mergeCell ref="K79:L79"/>
    <mergeCell ref="N79:O79"/>
    <mergeCell ref="Q79:R79"/>
    <mergeCell ref="B81:K81"/>
    <mergeCell ref="L81:M81"/>
    <mergeCell ref="O81:P81"/>
    <mergeCell ref="R81:S81"/>
    <mergeCell ref="AI73:AK73"/>
    <mergeCell ref="AL73:AN73"/>
    <mergeCell ref="AQ73:AR73"/>
    <mergeCell ref="B75:T75"/>
    <mergeCell ref="U75:V75"/>
    <mergeCell ref="W75:X75"/>
    <mergeCell ref="Z72:AB72"/>
    <mergeCell ref="AD72:AE72"/>
    <mergeCell ref="AF72:AG72"/>
    <mergeCell ref="B73:AC73"/>
    <mergeCell ref="AD73:AE73"/>
    <mergeCell ref="AG73:AH73"/>
    <mergeCell ref="Y67:AA67"/>
    <mergeCell ref="AC67:AD67"/>
    <mergeCell ref="B68:T68"/>
    <mergeCell ref="U68:V68"/>
    <mergeCell ref="B70:O70"/>
    <mergeCell ref="B72:N72"/>
    <mergeCell ref="O72:P72"/>
    <mergeCell ref="R72:S72"/>
    <mergeCell ref="T72:U72"/>
    <mergeCell ref="V72:X72"/>
    <mergeCell ref="N62:AD62"/>
    <mergeCell ref="B63:D63"/>
    <mergeCell ref="F63:G63"/>
    <mergeCell ref="K63:M63"/>
    <mergeCell ref="B65:S65"/>
    <mergeCell ref="B67:M67"/>
    <mergeCell ref="N67:O67"/>
    <mergeCell ref="Q67:R67"/>
    <mergeCell ref="S67:T67"/>
    <mergeCell ref="U67:W67"/>
    <mergeCell ref="B61:D61"/>
    <mergeCell ref="F61:G61"/>
    <mergeCell ref="H61:I61"/>
    <mergeCell ref="K61:M61"/>
    <mergeCell ref="B62:D62"/>
    <mergeCell ref="F62:G62"/>
    <mergeCell ref="I62:J62"/>
    <mergeCell ref="M57:N57"/>
    <mergeCell ref="B59:D59"/>
    <mergeCell ref="F59:G59"/>
    <mergeCell ref="B60:D60"/>
    <mergeCell ref="F60:G60"/>
    <mergeCell ref="K60:M60"/>
    <mergeCell ref="B54:K54"/>
    <mergeCell ref="L54:M54"/>
    <mergeCell ref="O54:P54"/>
    <mergeCell ref="R54:S54"/>
    <mergeCell ref="B56:AB56"/>
    <mergeCell ref="AC56:AE56"/>
    <mergeCell ref="B49:E49"/>
    <mergeCell ref="F49:G49"/>
    <mergeCell ref="B50:D50"/>
    <mergeCell ref="F50:G50"/>
    <mergeCell ref="H50:I50"/>
    <mergeCell ref="B52:U52"/>
    <mergeCell ref="B46:N46"/>
    <mergeCell ref="O46:Q46"/>
    <mergeCell ref="B47:E47"/>
    <mergeCell ref="F47:G47"/>
    <mergeCell ref="J47:P47"/>
    <mergeCell ref="B48:E48"/>
    <mergeCell ref="F48:G48"/>
    <mergeCell ref="J48:L48"/>
    <mergeCell ref="N40:AD40"/>
    <mergeCell ref="B42:R42"/>
    <mergeCell ref="L44:M44"/>
    <mergeCell ref="N44:Q44"/>
    <mergeCell ref="R44:S44"/>
    <mergeCell ref="U44:V44"/>
    <mergeCell ref="B38:E38"/>
    <mergeCell ref="F38:G38"/>
    <mergeCell ref="B39:E39"/>
    <mergeCell ref="F39:G39"/>
    <mergeCell ref="J39:L39"/>
    <mergeCell ref="B40:E40"/>
    <mergeCell ref="F40:G40"/>
    <mergeCell ref="B35:E35"/>
    <mergeCell ref="F35:G35"/>
    <mergeCell ref="B36:E36"/>
    <mergeCell ref="F36:G36"/>
    <mergeCell ref="B37:E37"/>
    <mergeCell ref="F37:G37"/>
    <mergeCell ref="B28:V28"/>
    <mergeCell ref="B30:H30"/>
    <mergeCell ref="B31:H31"/>
    <mergeCell ref="B32:H32"/>
    <mergeCell ref="B34:M34"/>
    <mergeCell ref="N34:P34"/>
    <mergeCell ref="S22:T22"/>
    <mergeCell ref="B24:Y24"/>
    <mergeCell ref="B26:K26"/>
    <mergeCell ref="L26:M26"/>
    <mergeCell ref="O26:P26"/>
    <mergeCell ref="R26:S26"/>
    <mergeCell ref="B18:I18"/>
    <mergeCell ref="J18:K18"/>
    <mergeCell ref="M18:N18"/>
    <mergeCell ref="P18:Q18"/>
    <mergeCell ref="M22:N22"/>
    <mergeCell ref="B20:V20"/>
    <mergeCell ref="B22:L22"/>
    <mergeCell ref="P22:Q22"/>
    <mergeCell ref="B11:D11"/>
    <mergeCell ref="E11:G11"/>
    <mergeCell ref="B15:Z15"/>
    <mergeCell ref="B17:I17"/>
    <mergeCell ref="J17:K17"/>
    <mergeCell ref="M17:N17"/>
    <mergeCell ref="P17:Q17"/>
    <mergeCell ref="B12:D12"/>
    <mergeCell ref="E12:G12"/>
    <mergeCell ref="B8:D8"/>
    <mergeCell ref="E8:G8"/>
    <mergeCell ref="B9:I9"/>
    <mergeCell ref="J9:K9"/>
    <mergeCell ref="M9:N9"/>
    <mergeCell ref="B10:D10"/>
    <mergeCell ref="E10:G10"/>
    <mergeCell ref="B1:AG2"/>
    <mergeCell ref="B3:AG3"/>
    <mergeCell ref="B5:O5"/>
    <mergeCell ref="B6:D6"/>
    <mergeCell ref="E6:G6"/>
    <mergeCell ref="B7:D7"/>
    <mergeCell ref="F7:G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SeReGa</cp:lastModifiedBy>
  <dcterms:created xsi:type="dcterms:W3CDTF">2011-02-04T17:17:58Z</dcterms:created>
  <dcterms:modified xsi:type="dcterms:W3CDTF">2011-02-04T21:15:12Z</dcterms:modified>
  <cp:category/>
  <cp:version/>
  <cp:contentType/>
  <cp:contentStatus/>
</cp:coreProperties>
</file>